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4\Q3-2024\"/>
    </mc:Choice>
  </mc:AlternateContent>
  <xr:revisionPtr revIDLastSave="0" documentId="13_ncr:1_{D2035EB5-E837-40C0-9751-9A4295449F48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BS_Q3-67" sheetId="50" r:id="rId1"/>
    <sheet name="Changed-Conso" sheetId="49" r:id="rId2"/>
    <sheet name="Changed-Com" sheetId="48" r:id="rId3"/>
    <sheet name="PL_Q3-67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CashFlow!$A$146</definedName>
    <definedName name="_xlnm.Print_Area" localSheetId="0">'BS_Q3-67'!$A$1:$L$140</definedName>
    <definedName name="_xlnm.Print_Area" localSheetId="4">CashFlow!$A$1:$M$99</definedName>
    <definedName name="_xlnm.Print_Area" localSheetId="2">'Changed-Com'!$A$1:$X$44</definedName>
    <definedName name="_xlnm.Print_Area" localSheetId="1">'Changed-Conso'!$A$1:$Z$45</definedName>
    <definedName name="_xlnm.Print_Area" localSheetId="6">Conso_Q150!$A$1:$M$92</definedName>
    <definedName name="_xlnm.Print_Area" localSheetId="5">Equity!$A$1:$G$42</definedName>
    <definedName name="_xlnm.Print_Area" localSheetId="3">'PL_Q3-67'!$A$1:$L$221</definedName>
    <definedName name="_xlnm.Print_Titles" localSheetId="4">CashFlow!$1:$8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6" i="58" l="1"/>
  <c r="H195" i="58"/>
  <c r="K7" i="47" l="1"/>
  <c r="J120" i="58" l="1"/>
  <c r="J175" i="58" s="1"/>
  <c r="J7" i="58"/>
  <c r="J66" i="58" s="1"/>
  <c r="L195" i="58"/>
  <c r="J195" i="58"/>
  <c r="F195" i="58"/>
  <c r="L189" i="58"/>
  <c r="J189" i="58"/>
  <c r="H189" i="58"/>
  <c r="F189" i="58"/>
  <c r="H176" i="58"/>
  <c r="F176" i="58"/>
  <c r="F175" i="58"/>
  <c r="A171" i="58"/>
  <c r="A169" i="58"/>
  <c r="L138" i="58"/>
  <c r="J138" i="58"/>
  <c r="H138" i="58"/>
  <c r="F138" i="58"/>
  <c r="L130" i="58"/>
  <c r="J130" i="58"/>
  <c r="H130" i="58"/>
  <c r="F130" i="58"/>
  <c r="L121" i="58"/>
  <c r="L176" i="58" s="1"/>
  <c r="J121" i="58"/>
  <c r="J176" i="58" s="1"/>
  <c r="H140" i="58" l="1"/>
  <c r="H144" i="58" s="1"/>
  <c r="H146" i="58" s="1"/>
  <c r="H149" i="58" s="1"/>
  <c r="L140" i="58"/>
  <c r="L144" i="58" s="1"/>
  <c r="L146" i="58" s="1"/>
  <c r="L149" i="58" s="1"/>
  <c r="F140" i="58"/>
  <c r="F144" i="58" s="1"/>
  <c r="F146" i="58" s="1"/>
  <c r="F149" i="58" s="1"/>
  <c r="J140" i="58"/>
  <c r="J144" i="58" s="1"/>
  <c r="J146" i="58" s="1"/>
  <c r="J178" i="58" s="1"/>
  <c r="J191" i="58" s="1"/>
  <c r="J194" i="58" s="1"/>
  <c r="J196" i="58" s="1"/>
  <c r="M69" i="47"/>
  <c r="M62" i="47"/>
  <c r="I69" i="47"/>
  <c r="I62" i="47"/>
  <c r="M8" i="47"/>
  <c r="T14" i="49"/>
  <c r="V14" i="49" s="1"/>
  <c r="Z14" i="49" s="1"/>
  <c r="X13" i="48"/>
  <c r="H178" i="58" l="1"/>
  <c r="H191" i="58" s="1"/>
  <c r="H194" i="58" s="1"/>
  <c r="H196" i="58" s="1"/>
  <c r="L178" i="58"/>
  <c r="L191" i="58" s="1"/>
  <c r="L194" i="58" s="1"/>
  <c r="L196" i="58" s="1"/>
  <c r="J149" i="58"/>
  <c r="J154" i="58" s="1"/>
  <c r="F178" i="58"/>
  <c r="F191" i="58" s="1"/>
  <c r="F194" i="58" s="1"/>
  <c r="F196" i="58" s="1"/>
  <c r="F158" i="58"/>
  <c r="F154" i="58"/>
  <c r="F151" i="58"/>
  <c r="L154" i="58"/>
  <c r="L151" i="58"/>
  <c r="L158" i="58"/>
  <c r="H158" i="58"/>
  <c r="H154" i="58"/>
  <c r="H151" i="58"/>
  <c r="L30" i="58"/>
  <c r="L22" i="58"/>
  <c r="L8" i="58"/>
  <c r="H30" i="58"/>
  <c r="H22" i="58"/>
  <c r="X27" i="48"/>
  <c r="J151" i="58" l="1"/>
  <c r="J158" i="58"/>
  <c r="H32" i="58"/>
  <c r="H36" i="58" s="1"/>
  <c r="L32" i="58"/>
  <c r="L36" i="58" s="1"/>
  <c r="A48" i="47"/>
  <c r="A91" i="47" s="1"/>
  <c r="A53" i="58"/>
  <c r="A89" i="58" s="1"/>
  <c r="A124" i="50"/>
  <c r="A84" i="50"/>
  <c r="A42" i="49" l="1"/>
  <c r="A161" i="58"/>
  <c r="A198" i="58" s="1"/>
  <c r="L38" i="58"/>
  <c r="H38" i="58"/>
  <c r="A41" i="48"/>
  <c r="L81" i="50"/>
  <c r="L76" i="50"/>
  <c r="H81" i="50"/>
  <c r="H76" i="50"/>
  <c r="L43" i="50"/>
  <c r="L29" i="50"/>
  <c r="L8" i="50"/>
  <c r="H43" i="50"/>
  <c r="H29" i="50"/>
  <c r="J30" i="58"/>
  <c r="F30" i="58"/>
  <c r="V23" i="48"/>
  <c r="X23" i="48" s="1"/>
  <c r="T20" i="48"/>
  <c r="X20" i="48" s="1"/>
  <c r="X19" i="48"/>
  <c r="X18" i="48"/>
  <c r="X17" i="48"/>
  <c r="X16" i="48"/>
  <c r="P21" i="49"/>
  <c r="T21" i="49" s="1"/>
  <c r="R23" i="49"/>
  <c r="N23" i="49" s="1"/>
  <c r="P23" i="49"/>
  <c r="T23" i="49" s="1"/>
  <c r="T20" i="49"/>
  <c r="N20" i="49"/>
  <c r="T19" i="49"/>
  <c r="V19" i="49" s="1"/>
  <c r="Z19" i="49" s="1"/>
  <c r="T18" i="49"/>
  <c r="V18" i="49" s="1"/>
  <c r="Z18" i="49" s="1"/>
  <c r="T17" i="49"/>
  <c r="V17" i="49" s="1"/>
  <c r="Z17" i="49" s="1"/>
  <c r="H41" i="58" l="1"/>
  <c r="H50" i="58" s="1"/>
  <c r="I10" i="47"/>
  <c r="I25" i="47" s="1"/>
  <c r="I42" i="47" s="1"/>
  <c r="I46" i="47" s="1"/>
  <c r="I71" i="47" s="1"/>
  <c r="I73" i="47" s="1"/>
  <c r="L41" i="58"/>
  <c r="L46" i="58" s="1"/>
  <c r="M10" i="47"/>
  <c r="M25" i="47" s="1"/>
  <c r="M42" i="47" s="1"/>
  <c r="M46" i="47" s="1"/>
  <c r="M71" i="47" s="1"/>
  <c r="M73" i="47" s="1"/>
  <c r="H82" i="50"/>
  <c r="V21" i="48"/>
  <c r="L44" i="50"/>
  <c r="H44" i="50"/>
  <c r="L82" i="50"/>
  <c r="V23" i="49"/>
  <c r="Z23" i="49" s="1"/>
  <c r="V20" i="49"/>
  <c r="Z20" i="49" s="1"/>
  <c r="L43" i="58" l="1"/>
  <c r="L50" i="58"/>
  <c r="H46" i="58"/>
  <c r="H43" i="58"/>
  <c r="R37" i="49"/>
  <c r="N37" i="49" s="1"/>
  <c r="V36" i="48"/>
  <c r="V34" i="48" s="1"/>
  <c r="T37" i="49" l="1"/>
  <c r="V37" i="49" s="1"/>
  <c r="Z37" i="49" s="1"/>
  <c r="X36" i="48"/>
  <c r="J29" i="50" l="1"/>
  <c r="F29" i="50"/>
  <c r="T33" i="48" l="1"/>
  <c r="X33" i="48" s="1"/>
  <c r="X31" i="48"/>
  <c r="X30" i="48"/>
  <c r="N34" i="49"/>
  <c r="T34" i="49"/>
  <c r="T32" i="49"/>
  <c r="V32" i="49" s="1"/>
  <c r="Z32" i="49" s="1"/>
  <c r="T31" i="49"/>
  <c r="V31" i="49" s="1"/>
  <c r="Z31" i="49" s="1"/>
  <c r="V34" i="49" l="1"/>
  <c r="Z34" i="49" s="1"/>
  <c r="R40" i="49" l="1"/>
  <c r="K8" i="47"/>
  <c r="V25" i="48"/>
  <c r="P26" i="49"/>
  <c r="J8" i="58"/>
  <c r="J67" i="58" s="1"/>
  <c r="H57" i="50"/>
  <c r="H102" i="50" s="1"/>
  <c r="L57" i="50"/>
  <c r="L102" i="50" s="1"/>
  <c r="F22" i="58"/>
  <c r="F32" i="58" s="1"/>
  <c r="F36" i="58" s="1"/>
  <c r="F25" i="48"/>
  <c r="P35" i="49"/>
  <c r="T35" i="49" s="1"/>
  <c r="X35" i="49"/>
  <c r="X40" i="49" s="1"/>
  <c r="A54" i="50"/>
  <c r="A99" i="50" s="1"/>
  <c r="J81" i="50"/>
  <c r="F81" i="50"/>
  <c r="H38" i="48"/>
  <c r="H25" i="48"/>
  <c r="H40" i="49"/>
  <c r="H26" i="49"/>
  <c r="L67" i="58"/>
  <c r="H67" i="58"/>
  <c r="F67" i="58"/>
  <c r="H119" i="50"/>
  <c r="H121" i="50" s="1"/>
  <c r="T28" i="49"/>
  <c r="V28" i="49" s="1"/>
  <c r="Z28" i="49" s="1"/>
  <c r="X26" i="49"/>
  <c r="L26" i="49"/>
  <c r="J26" i="49"/>
  <c r="F26" i="49"/>
  <c r="D26" i="49"/>
  <c r="L80" i="58"/>
  <c r="J80" i="58"/>
  <c r="H80" i="58"/>
  <c r="F80" i="58"/>
  <c r="R25" i="48"/>
  <c r="P25" i="48"/>
  <c r="N25" i="48"/>
  <c r="L25" i="48"/>
  <c r="J25" i="48"/>
  <c r="D25" i="48"/>
  <c r="G69" i="47"/>
  <c r="K69" i="47"/>
  <c r="F66" i="58"/>
  <c r="J22" i="58"/>
  <c r="J32" i="58" s="1"/>
  <c r="J36" i="58" s="1"/>
  <c r="K62" i="47"/>
  <c r="X32" i="48"/>
  <c r="R38" i="48"/>
  <c r="J76" i="50"/>
  <c r="J38" i="48"/>
  <c r="F38" i="48"/>
  <c r="D38" i="48"/>
  <c r="J40" i="49"/>
  <c r="F40" i="49"/>
  <c r="L40" i="49"/>
  <c r="D40" i="49"/>
  <c r="L119" i="50"/>
  <c r="L121" i="50" s="1"/>
  <c r="G62" i="47"/>
  <c r="F86" i="58"/>
  <c r="A60" i="58"/>
  <c r="A62" i="58"/>
  <c r="J86" i="58"/>
  <c r="L86" i="58"/>
  <c r="F76" i="50"/>
  <c r="T33" i="49"/>
  <c r="V33" i="49" s="1"/>
  <c r="Z33" i="49" s="1"/>
  <c r="J8" i="50"/>
  <c r="J57" i="50" s="1"/>
  <c r="J102" i="50" s="1"/>
  <c r="F57" i="50"/>
  <c r="F102" i="50" s="1"/>
  <c r="A4" i="48"/>
  <c r="J43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8" i="48"/>
  <c r="N38" i="48"/>
  <c r="P38" i="48"/>
  <c r="F43" i="50"/>
  <c r="G19" i="56"/>
  <c r="G29" i="56" s="1"/>
  <c r="L60" i="56"/>
  <c r="M21" i="56"/>
  <c r="M7" i="56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22" i="50" l="1"/>
  <c r="L141" i="50" s="1"/>
  <c r="F82" i="50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82" i="50"/>
  <c r="P40" i="49"/>
  <c r="AB28" i="49"/>
  <c r="F44" i="50"/>
  <c r="J44" i="50"/>
  <c r="T40" i="49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22" i="50"/>
  <c r="H141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AD40" i="49"/>
  <c r="M78" i="56"/>
  <c r="G58" i="56"/>
  <c r="V38" i="48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T26" i="49" l="1"/>
  <c r="R26" i="49"/>
  <c r="F38" i="58" l="1"/>
  <c r="F69" i="58" l="1"/>
  <c r="F82" i="58" s="1"/>
  <c r="F85" i="58" s="1"/>
  <c r="F87" i="58" s="1"/>
  <c r="F41" i="58"/>
  <c r="F46" i="58" s="1"/>
  <c r="G10" i="47"/>
  <c r="G25" i="47" s="1"/>
  <c r="G42" i="47" s="1"/>
  <c r="G46" i="47" s="1"/>
  <c r="G71" i="47" s="1"/>
  <c r="G73" i="47" s="1"/>
  <c r="G101" i="47" s="1"/>
  <c r="F50" i="58" l="1"/>
  <c r="F43" i="58"/>
  <c r="N35" i="49"/>
  <c r="V35" i="49" l="1"/>
  <c r="N40" i="49"/>
  <c r="F119" i="50" l="1"/>
  <c r="F121" i="50" s="1"/>
  <c r="F122" i="50" s="1"/>
  <c r="V40" i="49"/>
  <c r="Z35" i="49"/>
  <c r="Z40" i="49" s="1"/>
  <c r="AB40" i="49" l="1"/>
  <c r="F141" i="50"/>
  <c r="AB41" i="49"/>
  <c r="AC40" i="49"/>
  <c r="H69" i="58" l="1"/>
  <c r="H82" i="58" s="1"/>
  <c r="H85" i="58" s="1"/>
  <c r="H87" i="58" s="1"/>
  <c r="I101" i="47"/>
  <c r="N21" i="49" l="1"/>
  <c r="N26" i="49" l="1"/>
  <c r="AC26" i="49" s="1"/>
  <c r="V21" i="49"/>
  <c r="AB21" i="49"/>
  <c r="V26" i="49" l="1"/>
  <c r="Z21" i="49"/>
  <c r="Z26" i="49" s="1"/>
  <c r="AB26" i="49" s="1"/>
  <c r="J38" i="58"/>
  <c r="J69" i="58" s="1"/>
  <c r="J82" i="58" s="1"/>
  <c r="J85" i="58" s="1"/>
  <c r="J87" i="58" s="1"/>
  <c r="K10" i="47" l="1"/>
  <c r="K25" i="47" s="1"/>
  <c r="K42" i="47" s="1"/>
  <c r="K46" i="47" s="1"/>
  <c r="K71" i="47" s="1"/>
  <c r="K73" i="47" s="1"/>
  <c r="K101" i="47" s="1"/>
  <c r="J41" i="58"/>
  <c r="J50" i="58" l="1"/>
  <c r="J46" i="58"/>
  <c r="T34" i="48"/>
  <c r="J43" i="58"/>
  <c r="X34" i="48" l="1"/>
  <c r="X38" i="48" s="1"/>
  <c r="T38" i="48"/>
  <c r="Y34" i="48"/>
  <c r="J119" i="50" l="1"/>
  <c r="J121" i="50" s="1"/>
  <c r="J122" i="50" s="1"/>
  <c r="J141" i="50" s="1"/>
  <c r="L69" i="58"/>
  <c r="L82" i="58" s="1"/>
  <c r="L85" i="58" s="1"/>
  <c r="L87" i="58" s="1"/>
  <c r="Y38" i="48" l="1"/>
  <c r="M101" i="47"/>
  <c r="T21" i="48" l="1"/>
  <c r="X21" i="48" l="1"/>
  <c r="X25" i="48" s="1"/>
  <c r="Y25" i="48" s="1"/>
  <c r="Y21" i="48"/>
  <c r="T25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<sst xmlns="http://schemas.openxmlformats.org/spreadsheetml/2006/main" count="617" uniqueCount="390">
  <si>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</si>
  <si>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</si>
  <si>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</si>
  <si>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</si>
  <si>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</si>
  <si>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</si>
  <si>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</si>
  <si>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</si>
  <si>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</si>
  <si>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</si>
  <si>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</si>
  <si>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</si>
  <si>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</si>
  <si>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</si>
  <si>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</si>
  <si>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</si>
  <si>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</si>
  <si>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</si>
  <si>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</si>
  <si>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</si>
  <si>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</si>
  <si>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</si>
  <si>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</si>
  <si>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</si>
  <si>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</si>
  <si>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</si>
  <si>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</si>
  <si>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</si>
  <si>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</si>
  <si>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</si>
  <si>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</si>
  <si>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</si>
  <si>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</si>
  <si>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</si>
  <si>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</si>
  <si>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</si>
  <si>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</si>
  <si>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</si>
  <si>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</si>
  <si>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</si>
  <si>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</si>
  <si>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</si>
  <si>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</si>
  <si>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</si>
  <si>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</si>
  <si>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</si>
  <si>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</si>
  <si>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</si>
  <si>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</si>
  <si>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</si>
  <si>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</si>
  <si>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</si>
  <si>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</si>
  <si>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</si>
  <si>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</si>
  <si>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</si>
  <si>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</si>
  <si>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</si>
  <si>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</si>
  <si>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</si>
  <si>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</si>
  <si>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</si>
  <si>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</si>
  <si>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</si>
  <si>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</si>
  <si>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</si>
  <si>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</si>
  <si>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</si>
  <si>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</si>
  <si>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</si>
  <si>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</si>
  <si>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</si>
  <si>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</si>
  <si>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</si>
  <si>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</si>
  <si>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</si>
  <si>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</si>
  <si>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</si>
  <si>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</si>
  <si>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</si>
  <si>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</si>
  <si>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</si>
  <si>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</si>
  <si>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</si>
  <si>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</si>
  <si>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</si>
  <si>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</si>
  <si>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</si>
  <si>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</si>
  <si>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</si>
  <si>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</si>
  <si>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</si>
  <si>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</si>
  <si>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</si>
  <si>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</si>
  <si>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</si>
  <si>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</si>
  <si>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</si>
  <si>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</si>
  <si>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</si>
  <si>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</si>
  <si>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</si>
  <si>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</si>
  <si>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</si>
  <si>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</si>
  <si>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</si>
  <si>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</si>
  <si>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</si>
  <si>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</si>
  <si>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</si>
  <si>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</si>
  <si>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</si>
  <si>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</si>
  <si>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</si>
  <si>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</si>
  <si>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</si>
  <si>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</si>
  <si>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</si>
  <si>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</si>
  <si>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</si>
  <si>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</si>
  <si>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</si>
  <si>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</si>
  <si>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</si>
  <si>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</si>
  <si>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</si>
  <si>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</si>
  <si>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</si>
  <si>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</si>
  <si>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</si>
  <si>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</si>
  <si>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</si>
  <si>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</si>
  <si>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</si>
  <si>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</si>
  <si>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</si>
  <si>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</si>
  <si>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</si>
  <si>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</si>
  <si>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</si>
  <si>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</si>
  <si>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</si>
  <si>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</si>
  <si>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</si>
  <si>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</si>
  <si>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</si>
  <si>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</si>
  <si>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</si>
  <si>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</si>
  <si>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</si>
  <si>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</si>
  <si>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</si>
  <si>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</si>
  <si>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</si>
  <si>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</si>
  <si>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</si>
  <si>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</si>
  <si>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</si>
  <si>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</si>
  <si>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</si>
  <si>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</si>
  <si>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</si>
  <si>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</si>
  <si>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</si>
  <si>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</si>
  <si>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</si>
  <si>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</si>
  <si>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</si>
  <si>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</si>
  <si>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</si>
  <si>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</si>
  <si>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</si>
  <si>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</si>
  <si>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</si>
  <si>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</si>
  <si>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</si>
  <si>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</si>
  <si>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</si>
  <si>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</si>
  <si>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</si>
  <si>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</si>
  <si>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</si>
  <si>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</si>
  <si>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</si>
  <si>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</si>
  <si>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</si>
  <si>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</si>
  <si>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</si>
  <si>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</si>
  <si>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</si>
  <si>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</si>
  <si>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</si>
  <si>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</si>
  <si>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</si>
  <si>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</si>
  <si>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</si>
  <si>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</si>
  <si>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</si>
  <si>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</si>
  <si>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</si>
  <si>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</si>
  <si>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</si>
  <si>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</si>
  <si>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</si>
  <si>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</si>
  <si>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</si>
  <si>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</si>
  <si>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</si>
  <si>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</si>
  <si>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</si>
  <si>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</si>
  <si>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</si>
  <si>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</si>
  <si>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</si>
  <si>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</si>
  <si>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</si>
  <si>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เงินสดคงเหลือสิ้นงวด =</t>
  </si>
  <si>
    <t>TEST  ต้อง = 0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</si>
  <si>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</si>
  <si>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</si>
  <si>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</si>
  <si>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</si>
  <si>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</si>
  <si>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</si>
  <si>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</si>
  <si>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</si>
  <si>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</si>
  <si>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</si>
  <si>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</si>
  <si>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</si>
  <si>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</si>
  <si>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</si>
  <si>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</si>
  <si>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</si>
  <si>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</si>
  <si>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</si>
  <si>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</si>
  <si>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</si>
  <si>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</si>
  <si>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</si>
  <si>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</si>
  <si>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</si>
  <si>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</si>
  <si>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</si>
  <si>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</si>
  <si>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</si>
  <si>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</si>
  <si>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</si>
  <si>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</si>
  <si>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</si>
  <si>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</si>
  <si>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</si>
  <si>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</si>
  <si>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</si>
  <si>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</si>
  <si>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</si>
  <si>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</si>
  <si>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</si>
  <si>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</si>
  <si>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</si>
  <si>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</si>
  <si>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</si>
  <si>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</si>
  <si>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</si>
  <si>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</si>
  <si>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</si>
  <si>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</si>
  <si>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</si>
  <si>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</si>
  <si>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</si>
  <si>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</si>
  <si>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</si>
  <si>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</si>
  <si>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</si>
  <si>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</si>
  <si>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</si>
  <si>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</si>
  <si>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</si>
  <si>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</si>
  <si>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</si>
  <si>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</si>
  <si>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</si>
  <si>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</si>
  <si>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</si>
  <si>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</si>
  <si>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</si>
  <si>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</si>
  <si>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</si>
  <si>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</si>
  <si>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</si>
  <si>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</si>
  <si>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</si>
  <si>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</si>
  <si>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</si>
  <si>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</si>
  <si>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</si>
  <si>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</si>
  <si>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</si>
  <si>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Gain (loss) from</t>
  </si>
  <si>
    <t xml:space="preserve">estimate of </t>
  </si>
  <si>
    <t>actuarial</t>
  </si>
  <si>
    <t>assumptions</t>
  </si>
  <si>
    <t xml:space="preserve">   Cash dividend paid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</si>
  <si>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</si>
  <si>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</si>
  <si>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</si>
  <si>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 xml:space="preserve">   Ordinary shares increased - exercise of warrants</t>
  </si>
  <si>
    <t xml:space="preserve">   Share subscriptions received in advance</t>
  </si>
  <si>
    <t>OPERATING AND INVESTMENT  ACTIVITIES NOT AFFECTING CASH</t>
  </si>
  <si>
    <t>Other current financial assets</t>
  </si>
  <si>
    <t>Other non-current financial assets</t>
  </si>
  <si>
    <t>Other accounts payables</t>
  </si>
  <si>
    <t>Non-current provision for employee benefit</t>
  </si>
  <si>
    <t>Gain on sales from measurement of other current financial assets</t>
  </si>
  <si>
    <t>Unrealized gain from measurement of other current financial assets</t>
  </si>
  <si>
    <t>Unrealized loss from measurement of other current financial assets</t>
  </si>
  <si>
    <t>8.4</t>
  </si>
  <si>
    <t>Purchase of property and equipments</t>
  </si>
  <si>
    <t xml:space="preserve">   Ordinary shares increased - new issue</t>
  </si>
  <si>
    <t>Related  parties</t>
  </si>
  <si>
    <t>Loss on reduced value of inventory</t>
  </si>
  <si>
    <t>2.4</t>
  </si>
  <si>
    <t>Other accounts payable - related parties</t>
  </si>
  <si>
    <t>Profit (loss) before financial costs and income tax</t>
  </si>
  <si>
    <t>The accompanying interim notes to financial statements are an integral part of these interim financial statements.</t>
  </si>
  <si>
    <t>Beginning balance as at January 1, 2023</t>
  </si>
  <si>
    <t>Loss on reduced value of inventory (reversal)</t>
  </si>
  <si>
    <t xml:space="preserve">   Total comprehensive income (loss) for the period</t>
  </si>
  <si>
    <t>Total comprehensive income (loss) for the period</t>
  </si>
  <si>
    <t>Profit (loss) for the period</t>
  </si>
  <si>
    <t>(Unaudited/</t>
  </si>
  <si>
    <t>but Reviewed)</t>
  </si>
  <si>
    <t>(Audited)</t>
  </si>
  <si>
    <t>(Unaudited / but reviewed)</t>
  </si>
  <si>
    <t>CASH AND CASH EQUIVALENTS, BEGINNING OF PERIOD</t>
  </si>
  <si>
    <t>CASH AND CASH EQUIVALENTS, END OF PERIOD</t>
  </si>
  <si>
    <t>Other comprehensive income (loss) for the period, net of tax</t>
  </si>
  <si>
    <t>Lease liabilities - net</t>
  </si>
  <si>
    <t>Current portion of lease liabilities</t>
  </si>
  <si>
    <t>December 31, 2023</t>
  </si>
  <si>
    <t>Investment in associate</t>
  </si>
  <si>
    <t xml:space="preserve">Right of used assets </t>
  </si>
  <si>
    <t xml:space="preserve">Income from digital assets inventory </t>
  </si>
  <si>
    <t>Gain on sales of other non-current financial assets</t>
  </si>
  <si>
    <t>Gain on exchange rate</t>
  </si>
  <si>
    <t>Reversal for reduced value of inventory</t>
  </si>
  <si>
    <t>Share of profit (loss) from investments in associate</t>
  </si>
  <si>
    <t>Beginning balance as at January 1, 2024</t>
  </si>
  <si>
    <t>13,14,16</t>
  </si>
  <si>
    <t>Share  loss from investments in associate</t>
  </si>
  <si>
    <t xml:space="preserve">Gain (loss) from digital assets inventory </t>
  </si>
  <si>
    <t>Trade accounts payable - related parties</t>
  </si>
  <si>
    <t>Other non-current financial assets, (increase) decrease</t>
  </si>
  <si>
    <t>Short-term loan from financial institution, increase (decrease)</t>
  </si>
  <si>
    <t>14</t>
  </si>
  <si>
    <t>7 , 12</t>
  </si>
  <si>
    <t>Loan from related company, increase (decrease)</t>
  </si>
  <si>
    <t>Cash paid for lease liabilities</t>
  </si>
  <si>
    <t>15</t>
  </si>
  <si>
    <t xml:space="preserve">Intangible assets </t>
  </si>
  <si>
    <t>Property and equipment - net</t>
  </si>
  <si>
    <t xml:space="preserve">Gain from exchange digital assets inventory </t>
  </si>
  <si>
    <t xml:space="preserve">Loss from exchange digital assets inventory </t>
  </si>
  <si>
    <t xml:space="preserve">- Ordinary share 13,156,835,895  shares in year 2023 </t>
  </si>
  <si>
    <t>- Ordinary share 13,262,835,895  shares in year 2024</t>
  </si>
  <si>
    <t>Dividend income</t>
  </si>
  <si>
    <t>Dividend received from other company</t>
  </si>
  <si>
    <t>Dividend paid by the Company</t>
  </si>
  <si>
    <t>6</t>
  </si>
  <si>
    <t>Allowance for impairment of intangible assets</t>
  </si>
  <si>
    <t>Inventory</t>
  </si>
  <si>
    <t xml:space="preserve">   Cash paid to employee benefits</t>
  </si>
  <si>
    <t>Net cash from operation</t>
  </si>
  <si>
    <t>AS AT SEPTEMBER 30, 2024</t>
  </si>
  <si>
    <t>September 30, 2024</t>
  </si>
  <si>
    <t>- Ordinary share 9,315,208,558  shares in year 2023</t>
  </si>
  <si>
    <t>- Ordinary share 10,800,820,471  shares in year 2024</t>
  </si>
  <si>
    <t>FOR  THE NINE-MONTH PERIOD ENDED SEPTEMBER 30, 2024</t>
  </si>
  <si>
    <t>Ending balance as at September 30, 2023</t>
  </si>
  <si>
    <t>Ending balance as at September 30, 2024</t>
  </si>
  <si>
    <t>Ending balance as at  September 30, 2023</t>
  </si>
  <si>
    <t>For the nine-month period ended September 30</t>
  </si>
  <si>
    <t>FOR  THE THREE MONTH PERIOD ENDED SEPTEMBER 30, 2024</t>
  </si>
  <si>
    <t>For the three-month period ended September 30</t>
  </si>
  <si>
    <t>Cash from subsidiary's liquidation (increase) decrease</t>
  </si>
  <si>
    <t>Ordinary shares increased - exercise of warrants</t>
  </si>
  <si>
    <t>Prepaid Corporate Income Tax</t>
  </si>
  <si>
    <t>Investments in associate , (increase) decrease</t>
  </si>
  <si>
    <t>Digital asset inventory Increase (decrease)</t>
  </si>
  <si>
    <t>Intangible assets  Increase (decrease)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</si>
</sst>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0" fontId="1" fillId="0" borderId="0"/>
  </cellStyleXfs>
  <cellXfs count="246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38" fontId="3" fillId="0" borderId="0" xfId="0" applyNumberFormat="1" applyFont="1"/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7" fontId="17" fillId="0" borderId="0" xfId="0" applyNumberFormat="1" applyFont="1"/>
    <xf numFmtId="166" fontId="22" fillId="0" borderId="0" xfId="0" applyNumberFormat="1" applyFont="1" applyAlignment="1">
      <alignment horizontal="center"/>
    </xf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49" fontId="3" fillId="0" borderId="0" xfId="1" applyNumberFormat="1" applyFont="1" applyFill="1" applyBorder="1" applyAlignment="1">
      <alignment horizontal="center"/>
    </xf>
    <xf numFmtId="166" fontId="3" fillId="0" borderId="13" xfId="0" applyNumberFormat="1" applyFont="1" applyBorder="1" applyAlignment="1">
      <alignment horizontal="center"/>
    </xf>
    <xf numFmtId="174" fontId="16" fillId="0" borderId="0" xfId="1" applyNumberFormat="1" applyFont="1" applyFill="1" applyBorder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0" borderId="0" xfId="0" applyNumberFormat="1" applyFont="1"/>
    <xf numFmtId="43" fontId="3" fillId="0" borderId="5" xfId="1" applyFont="1" applyFill="1" applyBorder="1"/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1" applyFont="1" applyFill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165" fontId="3" fillId="0" borderId="15" xfId="1" applyNumberFormat="1" applyFont="1" applyFill="1" applyBorder="1"/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176" fontId="3" fillId="0" borderId="14" xfId="1" applyNumberFormat="1" applyFont="1" applyFill="1" applyBorder="1"/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43" fontId="3" fillId="0" borderId="0" xfId="0" applyNumberFormat="1" applyFont="1" applyAlignment="1">
      <alignment horizontal="right"/>
    </xf>
    <xf numFmtId="43" fontId="3" fillId="0" borderId="5" xfId="0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3" xfId="0" applyFont="1" applyBorder="1" applyAlignment="1">
      <alignment horizontal="center"/>
    </xf>
    <xf numFmtId="43" fontId="2" fillId="0" borderId="0" xfId="0" applyNumberFormat="1" applyFont="1"/>
    <xf numFmtId="43" fontId="3" fillId="0" borderId="14" xfId="0" applyNumberFormat="1" applyFont="1" applyBorder="1" applyAlignment="1">
      <alignment horizontal="right"/>
    </xf>
    <xf numFmtId="168" fontId="3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166" fontId="17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166" fontId="3" fillId="0" borderId="5" xfId="0" applyNumberFormat="1" applyFont="1" applyBorder="1"/>
    <xf numFmtId="167" fontId="3" fillId="0" borderId="0" xfId="0" applyNumberFormat="1" applyFont="1" applyAlignment="1">
      <alignment horizontal="center"/>
    </xf>
    <xf numFmtId="167" fontId="7" fillId="0" borderId="0" xfId="0" applyNumberFormat="1" applyFont="1"/>
    <xf numFmtId="166" fontId="7" fillId="0" borderId="0" xfId="0" applyNumberFormat="1" applyFont="1"/>
    <xf numFmtId="0" fontId="7" fillId="0" borderId="0" xfId="0" applyFont="1" applyAlignment="1">
      <alignment horizontal="center"/>
    </xf>
    <xf numFmtId="166" fontId="25" fillId="0" borderId="0" xfId="0" applyNumberFormat="1" applyFont="1"/>
    <xf numFmtId="49" fontId="3" fillId="0" borderId="0" xfId="0" applyNumberFormat="1" applyFont="1" applyAlignment="1">
      <alignment horizontal="center"/>
    </xf>
    <xf numFmtId="166" fontId="28" fillId="0" borderId="0" xfId="0" applyNumberFormat="1" applyFont="1"/>
    <xf numFmtId="43" fontId="3" fillId="0" borderId="5" xfId="0" applyNumberFormat="1" applyFont="1" applyBorder="1"/>
    <xf numFmtId="166" fontId="3" fillId="0" borderId="0" xfId="9" applyNumberFormat="1" applyFont="1"/>
    <xf numFmtId="43" fontId="3" fillId="0" borderId="4" xfId="0" applyNumberFormat="1" applyFont="1" applyBorder="1" applyAlignment="1">
      <alignment horizontal="right"/>
    </xf>
    <xf numFmtId="166" fontId="27" fillId="0" borderId="0" xfId="0" applyNumberFormat="1" applyFont="1"/>
    <xf numFmtId="2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right"/>
    </xf>
    <xf numFmtId="176" fontId="3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29" fillId="0" borderId="0" xfId="0" applyFont="1"/>
    <xf numFmtId="0" fontId="7" fillId="0" borderId="0" xfId="0" applyFont="1"/>
    <xf numFmtId="0" fontId="16" fillId="0" borderId="0" xfId="0" applyFont="1" applyAlignment="1">
      <alignment horizontal="center"/>
    </xf>
    <xf numFmtId="43" fontId="16" fillId="0" borderId="0" xfId="0" applyNumberFormat="1" applyFont="1"/>
    <xf numFmtId="167" fontId="16" fillId="0" borderId="0" xfId="0" applyNumberFormat="1" applyFont="1"/>
    <xf numFmtId="166" fontId="16" fillId="0" borderId="0" xfId="0" applyNumberFormat="1" applyFont="1"/>
    <xf numFmtId="43" fontId="2" fillId="0" borderId="0" xfId="1" applyFont="1" applyAlignment="1">
      <alignment horizontal="center"/>
    </xf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 vertical="center"/>
    </xf>
    <xf numFmtId="166" fontId="3" fillId="0" borderId="0" xfId="1" applyNumberFormat="1" applyFont="1" applyFill="1" applyAlignment="1">
      <alignment horizontal="center" wrapText="1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166" fontId="3" fillId="0" borderId="0" xfId="1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</cellXfs>
  <cellStyles count="13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Normal 2 2" xfId="12" xr:uid="{E9FF0529-68D8-42D0-8D17-AB7588E6F5AE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L141"/>
  <sheetViews>
    <sheetView tabSelected="1" view="pageBreakPreview" topLeftCell="A2" zoomScaleNormal="150" zoomScaleSheetLayoutView="100" workbookViewId="0">
      <selection activeCell="C9" sqref="C9"/>
    </sheetView>
  </sheetViews>
  <sheetFormatPr defaultColWidth="9.140625" defaultRowHeight="18" x14ac:dyDescent="0.4"/>
  <cols>
    <col min="1" max="2" width="2.7109375" style="3" customWidth="1"/>
    <col min="3" max="3" width="33.85546875" style="3" customWidth="1"/>
    <col min="4" max="4" width="5.42578125" style="6" customWidth="1"/>
    <col min="5" max="5" width="0.85546875" style="6" customWidth="1"/>
    <col min="6" max="6" width="12.7109375" style="6" customWidth="1"/>
    <col min="7" max="7" width="0.71093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7109375" style="5" customWidth="1"/>
    <col min="12" max="12" width="13.5703125" style="5" customWidth="1"/>
    <col min="13" max="16384" width="9.140625" style="3"/>
  </cols>
  <sheetData>
    <row r="1" spans="1:12" hidden="1" x14ac:dyDescent="0.4"/>
    <row r="3" spans="1:12" x14ac:dyDescent="0.4">
      <c r="A3" s="227" t="s">
        <v>131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x14ac:dyDescent="0.4">
      <c r="A4" s="223" t="s">
        <v>238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2" s="26" customFormat="1" x14ac:dyDescent="0.4">
      <c r="A5" s="223" t="s">
        <v>373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</row>
    <row r="6" spans="1:12" x14ac:dyDescent="0.4">
      <c r="A6" s="13"/>
      <c r="B6" s="13"/>
      <c r="C6" s="13"/>
      <c r="F6" s="224" t="s">
        <v>132</v>
      </c>
      <c r="G6" s="224"/>
      <c r="H6" s="224"/>
      <c r="I6" s="224"/>
      <c r="J6" s="224"/>
      <c r="K6" s="224"/>
      <c r="L6" s="224"/>
    </row>
    <row r="7" spans="1:12" ht="18.75" x14ac:dyDescent="0.4">
      <c r="A7" s="9"/>
      <c r="B7" s="9"/>
      <c r="C7" s="9"/>
      <c r="F7" s="221" t="s">
        <v>205</v>
      </c>
      <c r="G7" s="221"/>
      <c r="H7" s="221"/>
      <c r="I7" s="79"/>
      <c r="J7" s="221" t="s">
        <v>206</v>
      </c>
      <c r="K7" s="221"/>
      <c r="L7" s="221"/>
    </row>
    <row r="8" spans="1:12" x14ac:dyDescent="0.4">
      <c r="A8" s="9"/>
      <c r="B8" s="9"/>
      <c r="C8" s="9"/>
      <c r="D8" s="183" t="s">
        <v>133</v>
      </c>
      <c r="F8" s="186" t="s">
        <v>374</v>
      </c>
      <c r="G8" s="187"/>
      <c r="H8" s="186" t="s">
        <v>339</v>
      </c>
      <c r="J8" s="188" t="str">
        <f>F8</f>
        <v>September 30, 2024</v>
      </c>
      <c r="K8" s="6"/>
      <c r="L8" s="188" t="str">
        <f>H8</f>
        <v>December 31, 2023</v>
      </c>
    </row>
    <row r="9" spans="1:12" ht="18.600000000000001" customHeight="1" x14ac:dyDescent="0.4">
      <c r="A9" s="9"/>
      <c r="B9" s="9"/>
      <c r="C9" s="9"/>
      <c r="F9" s="187" t="s">
        <v>330</v>
      </c>
      <c r="G9" s="187"/>
      <c r="H9" s="187" t="s">
        <v>332</v>
      </c>
      <c r="J9" s="187" t="s">
        <v>330</v>
      </c>
      <c r="K9" s="187"/>
      <c r="L9" s="187" t="s">
        <v>332</v>
      </c>
    </row>
    <row r="10" spans="1:12" s="35" customFormat="1" ht="18.600000000000001" customHeight="1" x14ac:dyDescent="0.4">
      <c r="A10" s="6"/>
      <c r="B10" s="6"/>
      <c r="C10" s="6"/>
      <c r="D10" s="6"/>
      <c r="E10" s="6"/>
      <c r="F10" s="72" t="s">
        <v>331</v>
      </c>
      <c r="G10" s="128"/>
      <c r="H10" s="72"/>
      <c r="I10" s="9"/>
      <c r="J10" s="72" t="s">
        <v>331</v>
      </c>
      <c r="K10" s="128"/>
      <c r="L10" s="72"/>
    </row>
    <row r="11" spans="1:12" ht="18" customHeight="1" x14ac:dyDescent="0.4">
      <c r="A11" s="225" t="s">
        <v>136</v>
      </c>
      <c r="B11" s="225"/>
      <c r="C11" s="225"/>
      <c r="D11" s="13"/>
      <c r="E11" s="13"/>
      <c r="F11" s="20"/>
      <c r="G11" s="20"/>
      <c r="H11" s="20"/>
      <c r="J11" s="3"/>
      <c r="K11" s="3"/>
      <c r="L11" s="3"/>
    </row>
    <row r="12" spans="1:12" x14ac:dyDescent="0.4">
      <c r="A12" s="9" t="s">
        <v>134</v>
      </c>
      <c r="B12" s="9"/>
      <c r="C12" s="9"/>
      <c r="D12" s="13"/>
      <c r="E12" s="13"/>
      <c r="F12" s="8"/>
      <c r="G12" s="8"/>
      <c r="H12" s="8"/>
      <c r="I12" s="9"/>
      <c r="J12" s="11"/>
      <c r="K12" s="11"/>
      <c r="L12" s="11"/>
    </row>
    <row r="13" spans="1:12" x14ac:dyDescent="0.4">
      <c r="A13" s="9"/>
      <c r="B13" s="9" t="s">
        <v>135</v>
      </c>
      <c r="C13" s="9"/>
      <c r="D13" s="13">
        <v>3</v>
      </c>
      <c r="E13" s="13"/>
      <c r="F13" s="160">
        <v>222930131.52000001</v>
      </c>
      <c r="G13" s="160"/>
      <c r="H13" s="160">
        <v>414056925.31999999</v>
      </c>
      <c r="I13" s="156"/>
      <c r="J13" s="14">
        <v>61255564.57</v>
      </c>
      <c r="K13" s="14"/>
      <c r="L13" s="14">
        <v>290505114.75999999</v>
      </c>
    </row>
    <row r="14" spans="1:12" x14ac:dyDescent="0.4">
      <c r="A14" s="9"/>
      <c r="B14" s="9" t="s">
        <v>214</v>
      </c>
      <c r="C14" s="9"/>
      <c r="D14" s="13"/>
      <c r="E14" s="13"/>
      <c r="F14" s="160"/>
      <c r="G14" s="160"/>
      <c r="H14" s="160"/>
      <c r="I14" s="156"/>
      <c r="J14" s="14"/>
      <c r="K14" s="14"/>
      <c r="L14" s="14"/>
    </row>
    <row r="15" spans="1:12" x14ac:dyDescent="0.4">
      <c r="A15" s="9"/>
      <c r="B15" s="9"/>
      <c r="C15" s="9" t="s">
        <v>189</v>
      </c>
      <c r="D15" s="13">
        <v>4</v>
      </c>
      <c r="E15" s="13"/>
      <c r="F15" s="160">
        <v>92320409.560000002</v>
      </c>
      <c r="G15" s="160"/>
      <c r="H15" s="160">
        <v>65612398.219999999</v>
      </c>
      <c r="I15" s="156"/>
      <c r="J15" s="14">
        <v>52396455.200000003</v>
      </c>
      <c r="K15" s="14"/>
      <c r="L15" s="14">
        <v>26010000</v>
      </c>
    </row>
    <row r="16" spans="1:12" x14ac:dyDescent="0.4">
      <c r="A16" s="9"/>
      <c r="B16" s="9"/>
      <c r="C16" s="9" t="s">
        <v>190</v>
      </c>
      <c r="D16" s="13">
        <v>2.2000000000000002</v>
      </c>
      <c r="E16" s="13"/>
      <c r="F16" s="160">
        <v>0</v>
      </c>
      <c r="G16" s="160"/>
      <c r="H16" s="160">
        <v>46824.480000000003</v>
      </c>
      <c r="I16" s="156"/>
      <c r="J16" s="14">
        <v>0</v>
      </c>
      <c r="K16" s="14"/>
      <c r="L16" s="14">
        <v>46824.480000000003</v>
      </c>
    </row>
    <row r="17" spans="1:12" x14ac:dyDescent="0.4">
      <c r="A17" s="9"/>
      <c r="B17" s="9" t="s">
        <v>250</v>
      </c>
      <c r="C17" s="9"/>
      <c r="D17" s="13"/>
      <c r="E17" s="13"/>
      <c r="F17" s="160"/>
      <c r="G17" s="160"/>
      <c r="H17" s="160"/>
      <c r="I17" s="156"/>
      <c r="J17" s="14"/>
      <c r="K17" s="14"/>
      <c r="L17" s="14"/>
    </row>
    <row r="18" spans="1:12" x14ac:dyDescent="0.4">
      <c r="A18" s="9"/>
      <c r="B18" s="9"/>
      <c r="C18" s="9" t="s">
        <v>189</v>
      </c>
      <c r="D18" s="13">
        <v>5</v>
      </c>
      <c r="E18" s="13"/>
      <c r="F18" s="160">
        <v>21004506.68</v>
      </c>
      <c r="G18" s="160"/>
      <c r="H18" s="160">
        <v>97235520.530000001</v>
      </c>
      <c r="I18" s="156"/>
      <c r="J18" s="14">
        <v>4849374.4800000004</v>
      </c>
      <c r="K18" s="14"/>
      <c r="L18" s="14">
        <v>31575704.300000001</v>
      </c>
    </row>
    <row r="19" spans="1:12" x14ac:dyDescent="0.4">
      <c r="A19" s="9"/>
      <c r="B19" s="9"/>
      <c r="C19" s="9" t="s">
        <v>190</v>
      </c>
      <c r="D19" s="13">
        <v>2.2999999999999998</v>
      </c>
      <c r="E19" s="13"/>
      <c r="F19" s="160"/>
      <c r="G19" s="160"/>
      <c r="H19" s="160">
        <v>0</v>
      </c>
      <c r="I19" s="156"/>
      <c r="J19" s="14">
        <v>0</v>
      </c>
      <c r="K19" s="14"/>
      <c r="L19" s="14">
        <v>1632371.71</v>
      </c>
    </row>
    <row r="20" spans="1:12" x14ac:dyDescent="0.4">
      <c r="A20" s="9"/>
      <c r="B20" s="9" t="s">
        <v>370</v>
      </c>
      <c r="C20" s="9"/>
      <c r="D20" s="13">
        <v>6</v>
      </c>
      <c r="E20" s="13"/>
      <c r="F20" s="160">
        <v>1177394423.5999999</v>
      </c>
      <c r="G20" s="160"/>
      <c r="H20" s="160">
        <v>859324205.49000001</v>
      </c>
      <c r="I20" s="156"/>
      <c r="J20" s="14">
        <v>408572.42</v>
      </c>
      <c r="K20" s="14"/>
      <c r="L20" s="14">
        <v>321589.84999999998</v>
      </c>
    </row>
    <row r="21" spans="1:12" x14ac:dyDescent="0.4">
      <c r="A21" s="9"/>
      <c r="B21" s="9" t="s">
        <v>202</v>
      </c>
      <c r="C21" s="9"/>
      <c r="D21" s="13"/>
      <c r="E21" s="13"/>
      <c r="F21" s="160"/>
      <c r="G21" s="160"/>
      <c r="H21" s="160"/>
      <c r="I21" s="14"/>
      <c r="J21" s="14"/>
      <c r="K21" s="14"/>
      <c r="L21" s="14"/>
    </row>
    <row r="22" spans="1:12" x14ac:dyDescent="0.4">
      <c r="A22" s="9"/>
      <c r="B22" s="9"/>
      <c r="C22" s="9" t="s">
        <v>189</v>
      </c>
      <c r="D22" s="13">
        <v>7</v>
      </c>
      <c r="E22" s="13"/>
      <c r="F22" s="160">
        <v>527975000</v>
      </c>
      <c r="G22" s="160"/>
      <c r="H22" s="160">
        <v>425000000</v>
      </c>
      <c r="I22" s="14"/>
      <c r="J22" s="160">
        <v>527975000</v>
      </c>
      <c r="K22" s="160"/>
      <c r="L22" s="160">
        <v>425000000</v>
      </c>
    </row>
    <row r="23" spans="1:12" x14ac:dyDescent="0.4">
      <c r="A23" s="9"/>
      <c r="B23" s="9"/>
      <c r="C23" s="9" t="s">
        <v>190</v>
      </c>
      <c r="D23" s="13">
        <v>2.4</v>
      </c>
      <c r="E23" s="13"/>
      <c r="F23" s="220">
        <v>0</v>
      </c>
      <c r="G23" s="160"/>
      <c r="H23" s="160">
        <v>0</v>
      </c>
      <c r="I23" s="14"/>
      <c r="J23" s="184">
        <v>1685169593.8599999</v>
      </c>
      <c r="K23" s="184"/>
      <c r="L23" s="184">
        <v>1608007642.0799999</v>
      </c>
    </row>
    <row r="24" spans="1:12" x14ac:dyDescent="0.4">
      <c r="A24" s="9"/>
      <c r="B24" s="9" t="s">
        <v>309</v>
      </c>
      <c r="C24" s="9"/>
      <c r="D24" s="13">
        <v>8</v>
      </c>
      <c r="E24" s="13"/>
      <c r="F24" s="160">
        <v>774479863.77999997</v>
      </c>
      <c r="G24" s="160"/>
      <c r="H24" s="160">
        <v>774831673.69000006</v>
      </c>
      <c r="I24" s="156"/>
      <c r="J24" s="14">
        <v>158039537.91</v>
      </c>
      <c r="K24" s="14"/>
      <c r="L24" s="14">
        <v>91555746.549999997</v>
      </c>
    </row>
    <row r="25" spans="1:12" x14ac:dyDescent="0.4">
      <c r="A25" s="9"/>
      <c r="B25" s="9" t="s">
        <v>137</v>
      </c>
      <c r="C25" s="9"/>
      <c r="D25" s="13"/>
      <c r="E25" s="13"/>
      <c r="F25" s="160"/>
      <c r="G25" s="160"/>
      <c r="H25" s="160"/>
      <c r="I25" s="156"/>
      <c r="J25" s="14"/>
      <c r="K25" s="14"/>
      <c r="L25" s="14"/>
    </row>
    <row r="26" spans="1:12" x14ac:dyDescent="0.4">
      <c r="A26" s="9"/>
      <c r="B26" s="9"/>
      <c r="C26" s="9" t="s">
        <v>246</v>
      </c>
      <c r="D26" s="13"/>
      <c r="E26" s="13"/>
      <c r="F26" s="160">
        <v>8659407.3399999999</v>
      </c>
      <c r="G26" s="160"/>
      <c r="H26" s="160">
        <v>6571771.6500000004</v>
      </c>
      <c r="I26" s="156"/>
      <c r="J26" s="14">
        <v>4560464.1900000004</v>
      </c>
      <c r="K26" s="14"/>
      <c r="L26" s="14">
        <v>1258988.22</v>
      </c>
    </row>
    <row r="27" spans="1:12" x14ac:dyDescent="0.4">
      <c r="A27" s="9"/>
      <c r="B27" s="9"/>
      <c r="C27" s="9" t="s">
        <v>386</v>
      </c>
      <c r="D27" s="13"/>
      <c r="E27" s="13"/>
      <c r="F27" s="160">
        <v>20658669.23</v>
      </c>
      <c r="G27" s="160"/>
      <c r="H27" s="160">
        <v>0</v>
      </c>
      <c r="I27" s="156"/>
      <c r="J27" s="14">
        <v>20658669.23</v>
      </c>
      <c r="K27" s="14"/>
      <c r="L27" s="14">
        <v>0</v>
      </c>
    </row>
    <row r="28" spans="1:12" x14ac:dyDescent="0.4">
      <c r="A28" s="9"/>
      <c r="B28" s="9"/>
      <c r="C28" s="9" t="s">
        <v>141</v>
      </c>
      <c r="D28" s="13"/>
      <c r="E28" s="13"/>
      <c r="F28" s="184">
        <v>1531611.2</v>
      </c>
      <c r="G28" s="184"/>
      <c r="H28" s="184">
        <v>707871.65</v>
      </c>
      <c r="I28" s="156"/>
      <c r="J28" s="14">
        <v>294169.45</v>
      </c>
      <c r="K28" s="14"/>
      <c r="L28" s="14">
        <v>0</v>
      </c>
    </row>
    <row r="29" spans="1:12" x14ac:dyDescent="0.4">
      <c r="A29" s="9"/>
      <c r="B29" s="9"/>
      <c r="C29" s="9" t="s">
        <v>143</v>
      </c>
      <c r="D29" s="13"/>
      <c r="E29" s="13"/>
      <c r="F29" s="159">
        <f>SUM(F13:F28)</f>
        <v>2846954022.9099998</v>
      </c>
      <c r="G29" s="21"/>
      <c r="H29" s="159">
        <f>SUM(H13:H28)</f>
        <v>2643387191.0300002</v>
      </c>
      <c r="I29" s="156"/>
      <c r="J29" s="159">
        <f>SUM(J13:J28)</f>
        <v>2515607401.3099995</v>
      </c>
      <c r="K29" s="21"/>
      <c r="L29" s="159">
        <f>SUM(L13:L28)</f>
        <v>2475913981.9499998</v>
      </c>
    </row>
    <row r="30" spans="1:12" x14ac:dyDescent="0.4">
      <c r="A30" s="9"/>
      <c r="B30" s="9"/>
      <c r="C30" s="9"/>
      <c r="D30" s="13"/>
      <c r="E30" s="13"/>
      <c r="F30" s="184"/>
      <c r="G30" s="184"/>
      <c r="H30" s="184"/>
      <c r="I30" s="156"/>
      <c r="J30" s="14"/>
      <c r="K30" s="14"/>
      <c r="L30" s="14"/>
    </row>
    <row r="31" spans="1:12" x14ac:dyDescent="0.4">
      <c r="A31" s="9" t="s">
        <v>139</v>
      </c>
      <c r="B31" s="9"/>
      <c r="C31" s="9"/>
      <c r="D31" s="13"/>
      <c r="E31" s="13"/>
      <c r="F31" s="184"/>
      <c r="G31" s="184"/>
      <c r="H31" s="184"/>
      <c r="I31" s="156"/>
      <c r="J31" s="14"/>
      <c r="K31" s="14"/>
      <c r="L31" s="14"/>
    </row>
    <row r="32" spans="1:12" hidden="1" x14ac:dyDescent="0.4">
      <c r="A32" s="9"/>
      <c r="B32" s="9" t="s">
        <v>210</v>
      </c>
      <c r="C32" s="9"/>
      <c r="D32" s="13"/>
      <c r="E32" s="13"/>
      <c r="F32" s="184"/>
      <c r="G32" s="184"/>
      <c r="H32" s="184"/>
      <c r="I32" s="156"/>
      <c r="J32" s="184"/>
      <c r="K32" s="184"/>
      <c r="L32" s="184"/>
    </row>
    <row r="33" spans="1:12" x14ac:dyDescent="0.4">
      <c r="A33" s="9"/>
      <c r="B33" s="127" t="s">
        <v>191</v>
      </c>
      <c r="C33" s="9"/>
      <c r="D33" s="13">
        <v>9</v>
      </c>
      <c r="E33" s="13"/>
      <c r="F33" s="160">
        <v>0</v>
      </c>
      <c r="G33" s="160"/>
      <c r="H33" s="160">
        <v>0</v>
      </c>
      <c r="I33" s="156"/>
      <c r="J33" s="14">
        <v>261044600</v>
      </c>
      <c r="K33" s="14"/>
      <c r="L33" s="14">
        <v>261044600</v>
      </c>
    </row>
    <row r="34" spans="1:12" x14ac:dyDescent="0.4">
      <c r="A34" s="9"/>
      <c r="B34" s="127" t="s">
        <v>340</v>
      </c>
      <c r="C34" s="9"/>
      <c r="D34" s="13">
        <v>10</v>
      </c>
      <c r="E34" s="13"/>
      <c r="F34" s="160">
        <v>183676012.09999999</v>
      </c>
      <c r="G34" s="160"/>
      <c r="H34" s="160">
        <v>76785727</v>
      </c>
      <c r="I34" s="156"/>
      <c r="J34" s="14">
        <v>183676012.09999999</v>
      </c>
      <c r="K34" s="14"/>
      <c r="L34" s="14">
        <v>76785727</v>
      </c>
    </row>
    <row r="35" spans="1:12" x14ac:dyDescent="0.4">
      <c r="A35" s="9"/>
      <c r="B35" s="127" t="s">
        <v>310</v>
      </c>
      <c r="C35" s="9"/>
      <c r="D35" s="13">
        <v>11</v>
      </c>
      <c r="E35" s="13"/>
      <c r="F35" s="160">
        <v>285000547.43000001</v>
      </c>
      <c r="G35" s="160"/>
      <c r="H35" s="160">
        <v>285000580.37</v>
      </c>
      <c r="I35" s="156"/>
      <c r="J35" s="14">
        <v>285000000</v>
      </c>
      <c r="K35" s="14"/>
      <c r="L35" s="14">
        <v>285000000</v>
      </c>
    </row>
    <row r="36" spans="1:12" x14ac:dyDescent="0.4">
      <c r="A36" s="9"/>
      <c r="B36" s="127" t="s">
        <v>289</v>
      </c>
      <c r="C36" s="9"/>
      <c r="D36" s="13">
        <v>12</v>
      </c>
      <c r="E36" s="13"/>
      <c r="F36" s="160">
        <v>391500000</v>
      </c>
      <c r="G36" s="160"/>
      <c r="H36" s="160">
        <v>391500000</v>
      </c>
      <c r="I36" s="156"/>
      <c r="J36" s="14">
        <v>391500000</v>
      </c>
      <c r="K36" s="14"/>
      <c r="L36" s="14">
        <v>391500000</v>
      </c>
    </row>
    <row r="37" spans="1:12" x14ac:dyDescent="0.4">
      <c r="A37" s="9"/>
      <c r="B37" s="127" t="s">
        <v>279</v>
      </c>
      <c r="C37" s="9"/>
      <c r="D37" s="13">
        <v>13</v>
      </c>
      <c r="E37" s="13"/>
      <c r="F37" s="184">
        <v>4840445.91</v>
      </c>
      <c r="G37" s="184"/>
      <c r="H37" s="184">
        <v>5169977.8499999996</v>
      </c>
      <c r="I37" s="156"/>
      <c r="J37" s="14">
        <v>4840445.91</v>
      </c>
      <c r="K37" s="14"/>
      <c r="L37" s="14">
        <v>5169977.8499999996</v>
      </c>
    </row>
    <row r="38" spans="1:12" x14ac:dyDescent="0.4">
      <c r="A38" s="9"/>
      <c r="B38" s="127" t="s">
        <v>360</v>
      </c>
      <c r="C38" s="9"/>
      <c r="D38" s="13">
        <v>14</v>
      </c>
      <c r="E38" s="13"/>
      <c r="F38" s="184">
        <v>25484160.559999999</v>
      </c>
      <c r="G38" s="184"/>
      <c r="H38" s="184">
        <v>32867401.879999999</v>
      </c>
      <c r="I38" s="156"/>
      <c r="J38" s="14">
        <v>23928415.850000001</v>
      </c>
      <c r="K38" s="14"/>
      <c r="L38" s="14">
        <v>28295052.149999999</v>
      </c>
    </row>
    <row r="39" spans="1:12" x14ac:dyDescent="0.4">
      <c r="A39" s="9"/>
      <c r="B39" s="127" t="s">
        <v>359</v>
      </c>
      <c r="C39" s="9"/>
      <c r="D39" s="13">
        <v>15</v>
      </c>
      <c r="E39" s="13"/>
      <c r="F39" s="184">
        <v>83386013.560000002</v>
      </c>
      <c r="G39" s="184"/>
      <c r="H39" s="184">
        <v>17578939.789999999</v>
      </c>
      <c r="I39" s="156"/>
      <c r="J39" s="14">
        <v>0</v>
      </c>
      <c r="K39" s="14"/>
      <c r="L39" s="14">
        <v>0</v>
      </c>
    </row>
    <row r="40" spans="1:12" x14ac:dyDescent="0.4">
      <c r="A40" s="9"/>
      <c r="B40" s="127" t="s">
        <v>341</v>
      </c>
      <c r="C40" s="9"/>
      <c r="D40" s="13">
        <v>16</v>
      </c>
      <c r="E40" s="13"/>
      <c r="F40" s="184">
        <v>659937.68999999994</v>
      </c>
      <c r="G40" s="184"/>
      <c r="H40" s="184">
        <v>1254749.9099999999</v>
      </c>
      <c r="I40" s="156"/>
      <c r="J40" s="14">
        <v>659937.68999999994</v>
      </c>
      <c r="K40" s="14"/>
      <c r="L40" s="14">
        <v>1254749.9099999999</v>
      </c>
    </row>
    <row r="41" spans="1:12" x14ac:dyDescent="0.4">
      <c r="A41" s="9"/>
      <c r="B41" s="127" t="s">
        <v>261</v>
      </c>
      <c r="C41" s="9"/>
      <c r="D41" s="13">
        <v>17.3</v>
      </c>
      <c r="E41" s="13"/>
      <c r="F41" s="184">
        <v>103934752.11</v>
      </c>
      <c r="G41" s="184"/>
      <c r="H41" s="184">
        <v>94468075.290000007</v>
      </c>
      <c r="I41" s="156"/>
      <c r="J41" s="14">
        <v>90736420.040000007</v>
      </c>
      <c r="K41" s="14"/>
      <c r="L41" s="14">
        <v>83196025.150000006</v>
      </c>
    </row>
    <row r="42" spans="1:12" x14ac:dyDescent="0.4">
      <c r="A42" s="9"/>
      <c r="B42" s="127" t="s">
        <v>140</v>
      </c>
      <c r="C42" s="127"/>
      <c r="D42" s="13"/>
      <c r="E42" s="13"/>
      <c r="F42" s="184">
        <v>428610</v>
      </c>
      <c r="G42" s="184"/>
      <c r="H42" s="184">
        <v>428610</v>
      </c>
      <c r="I42" s="156"/>
      <c r="J42" s="14">
        <v>428610</v>
      </c>
      <c r="K42" s="14"/>
      <c r="L42" s="14">
        <v>428610</v>
      </c>
    </row>
    <row r="43" spans="1:12" x14ac:dyDescent="0.4">
      <c r="A43" s="9"/>
      <c r="B43" s="9"/>
      <c r="C43" s="127" t="s">
        <v>142</v>
      </c>
      <c r="D43" s="13"/>
      <c r="E43" s="13"/>
      <c r="F43" s="159">
        <f>SUM(F32:F42)</f>
        <v>1078910479.3599999</v>
      </c>
      <c r="G43" s="21"/>
      <c r="H43" s="159">
        <f>SUM(H32:H42)</f>
        <v>905054062.08999991</v>
      </c>
      <c r="I43" s="156"/>
      <c r="J43" s="159">
        <f>SUM(J32:J42)</f>
        <v>1241814441.5899999</v>
      </c>
      <c r="K43" s="21"/>
      <c r="L43" s="159">
        <f>SUM(L32:L42)</f>
        <v>1132674742.0599999</v>
      </c>
    </row>
    <row r="44" spans="1:12" ht="18.75" thickBot="1" x14ac:dyDescent="0.45">
      <c r="A44" s="127" t="s">
        <v>144</v>
      </c>
      <c r="B44" s="9"/>
      <c r="C44" s="9"/>
      <c r="D44" s="13"/>
      <c r="E44" s="13"/>
      <c r="F44" s="161">
        <f>+F43+F29</f>
        <v>3925864502.2699995</v>
      </c>
      <c r="G44" s="21"/>
      <c r="H44" s="161">
        <f>+H43+H29</f>
        <v>3548441253.1199999</v>
      </c>
      <c r="I44" s="156"/>
      <c r="J44" s="161">
        <f>+J43+J29</f>
        <v>3757421842.8999996</v>
      </c>
      <c r="K44" s="21"/>
      <c r="L44" s="161">
        <f>+L43+L29</f>
        <v>3608588724.0099998</v>
      </c>
    </row>
    <row r="45" spans="1:12" ht="7.5" customHeight="1" thickTop="1" x14ac:dyDescent="0.4">
      <c r="A45" s="9"/>
      <c r="B45" s="9"/>
      <c r="C45" s="9"/>
      <c r="D45" s="13"/>
      <c r="E45" s="13"/>
      <c r="F45" s="166"/>
      <c r="G45" s="166"/>
      <c r="H45" s="166"/>
      <c r="I45" s="156"/>
      <c r="J45" s="21"/>
      <c r="K45" s="21"/>
      <c r="L45" s="21"/>
    </row>
    <row r="46" spans="1:12" x14ac:dyDescent="0.4">
      <c r="A46" s="15" t="s">
        <v>324</v>
      </c>
      <c r="B46" s="9"/>
      <c r="C46" s="9"/>
      <c r="D46" s="13"/>
      <c r="E46" s="13"/>
      <c r="F46" s="13"/>
      <c r="G46" s="13"/>
      <c r="H46" s="13"/>
      <c r="I46" s="9"/>
      <c r="J46" s="17"/>
      <c r="K46" s="17"/>
      <c r="L46" s="17"/>
    </row>
    <row r="47" spans="1:12" ht="18.75" customHeight="1" x14ac:dyDescent="0.4">
      <c r="A47" s="9"/>
      <c r="B47" s="9"/>
      <c r="C47" s="9"/>
      <c r="D47" s="13"/>
      <c r="E47" s="13"/>
      <c r="F47" s="13"/>
      <c r="G47" s="13"/>
      <c r="H47" s="13"/>
      <c r="I47" s="9"/>
      <c r="J47" s="11"/>
      <c r="K47" s="11"/>
      <c r="L47" s="11"/>
    </row>
    <row r="48" spans="1:12" x14ac:dyDescent="0.4">
      <c r="A48" s="13"/>
      <c r="B48" s="24" t="s">
        <v>145</v>
      </c>
      <c r="C48" s="13"/>
      <c r="D48" s="24"/>
      <c r="E48" s="13"/>
      <c r="G48" s="24"/>
      <c r="H48" s="24" t="s">
        <v>145</v>
      </c>
      <c r="I48" s="13"/>
      <c r="J48" s="13"/>
      <c r="K48" s="13"/>
      <c r="L48" s="13"/>
    </row>
    <row r="49" spans="1:12" ht="9.75" customHeight="1" x14ac:dyDescent="0.4">
      <c r="A49" s="222"/>
      <c r="B49" s="222"/>
      <c r="C49" s="222"/>
      <c r="D49" s="222"/>
      <c r="E49" s="222"/>
      <c r="F49" s="222"/>
      <c r="G49" s="222"/>
      <c r="H49" s="222"/>
      <c r="I49" s="222"/>
      <c r="J49" s="222"/>
      <c r="K49" s="222"/>
      <c r="L49" s="222"/>
    </row>
    <row r="50" spans="1:12" x14ac:dyDescent="0.4">
      <c r="B50" s="24"/>
      <c r="C50" s="13"/>
      <c r="D50" s="24"/>
      <c r="E50" s="24"/>
      <c r="F50" s="24"/>
      <c r="G50" s="24"/>
      <c r="H50" s="13"/>
      <c r="I50" s="24"/>
      <c r="J50" s="24"/>
      <c r="K50" s="24"/>
      <c r="L50" s="24"/>
    </row>
    <row r="51" spans="1:12" x14ac:dyDescent="0.4">
      <c r="A51" s="24"/>
      <c r="B51" s="25"/>
      <c r="C51" s="13"/>
      <c r="D51" s="13"/>
      <c r="E51" s="13"/>
      <c r="F51" s="13"/>
      <c r="G51" s="13"/>
      <c r="H51" s="13"/>
      <c r="I51" s="13"/>
      <c r="J51" s="13"/>
      <c r="K51" s="13"/>
      <c r="L51" s="11"/>
    </row>
    <row r="52" spans="1:12" x14ac:dyDescent="0.4">
      <c r="A52" s="223" t="s">
        <v>131</v>
      </c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</row>
    <row r="53" spans="1:12" x14ac:dyDescent="0.4">
      <c r="A53" s="223" t="s">
        <v>238</v>
      </c>
      <c r="B53" s="223"/>
      <c r="C53" s="223"/>
      <c r="D53" s="223"/>
      <c r="E53" s="223"/>
      <c r="F53" s="223"/>
      <c r="G53" s="223"/>
      <c r="H53" s="223"/>
      <c r="I53" s="223"/>
      <c r="J53" s="223"/>
      <c r="K53" s="223"/>
      <c r="L53" s="223"/>
    </row>
    <row r="54" spans="1:12" s="26" customFormat="1" x14ac:dyDescent="0.4">
      <c r="A54" s="223" t="str">
        <f>+A5</f>
        <v>AS AT SEPTEMBER 30, 2024</v>
      </c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</row>
    <row r="55" spans="1:12" ht="18.75" customHeight="1" x14ac:dyDescent="0.4">
      <c r="A55" s="9"/>
      <c r="B55" s="9"/>
      <c r="C55" s="9"/>
      <c r="F55" s="224" t="s">
        <v>132</v>
      </c>
      <c r="G55" s="224"/>
      <c r="H55" s="224"/>
      <c r="I55" s="224"/>
      <c r="J55" s="224"/>
      <c r="K55" s="224"/>
      <c r="L55" s="224"/>
    </row>
    <row r="56" spans="1:12" ht="18.75" customHeight="1" x14ac:dyDescent="0.4">
      <c r="A56" s="9"/>
      <c r="B56" s="9"/>
      <c r="C56" s="9"/>
      <c r="F56" s="221" t="s">
        <v>205</v>
      </c>
      <c r="G56" s="221"/>
      <c r="H56" s="221"/>
      <c r="I56" s="79"/>
      <c r="J56" s="221" t="s">
        <v>206</v>
      </c>
      <c r="K56" s="221"/>
      <c r="L56" s="221"/>
    </row>
    <row r="57" spans="1:12" x14ac:dyDescent="0.4">
      <c r="A57" s="9"/>
      <c r="B57" s="9"/>
      <c r="C57" s="9"/>
      <c r="D57" s="183" t="s">
        <v>133</v>
      </c>
      <c r="F57" s="188" t="str">
        <f>F8</f>
        <v>September 30, 2024</v>
      </c>
      <c r="H57" s="188" t="str">
        <f>H8</f>
        <v>December 31, 2023</v>
      </c>
      <c r="J57" s="188" t="str">
        <f>J8</f>
        <v>September 30, 2024</v>
      </c>
      <c r="K57" s="6"/>
      <c r="L57" s="188" t="str">
        <f>L8</f>
        <v>December 31, 2023</v>
      </c>
    </row>
    <row r="58" spans="1:12" x14ac:dyDescent="0.4">
      <c r="A58" s="9"/>
      <c r="B58" s="9"/>
      <c r="C58" s="9"/>
      <c r="F58" s="187" t="s">
        <v>330</v>
      </c>
      <c r="G58" s="187"/>
      <c r="H58" s="187" t="s">
        <v>332</v>
      </c>
      <c r="J58" s="187" t="s">
        <v>330</v>
      </c>
      <c r="K58" s="187"/>
      <c r="L58" s="187" t="s">
        <v>332</v>
      </c>
    </row>
    <row r="59" spans="1:12" s="35" customFormat="1" ht="18" customHeight="1" x14ac:dyDescent="0.4">
      <c r="A59" s="6"/>
      <c r="B59" s="6"/>
      <c r="C59" s="6"/>
      <c r="D59" s="6"/>
      <c r="E59" s="6"/>
      <c r="F59" s="72" t="s">
        <v>331</v>
      </c>
      <c r="G59" s="128"/>
      <c r="H59" s="72"/>
      <c r="I59" s="9"/>
      <c r="J59" s="72" t="s">
        <v>331</v>
      </c>
      <c r="K59" s="128"/>
      <c r="L59" s="72"/>
    </row>
    <row r="60" spans="1:12" ht="18" customHeight="1" x14ac:dyDescent="0.4">
      <c r="A60" s="225" t="s">
        <v>146</v>
      </c>
      <c r="B60" s="225"/>
      <c r="C60" s="225"/>
      <c r="D60" s="13"/>
      <c r="E60" s="13"/>
      <c r="F60" s="27"/>
      <c r="G60" s="27"/>
      <c r="H60" s="27"/>
      <c r="I60" s="9"/>
      <c r="J60" s="27"/>
      <c r="K60" s="27"/>
      <c r="L60" s="27"/>
    </row>
    <row r="61" spans="1:12" x14ac:dyDescent="0.4">
      <c r="A61" s="127" t="s">
        <v>147</v>
      </c>
      <c r="B61" s="9"/>
      <c r="C61" s="9"/>
      <c r="D61" s="13"/>
      <c r="E61" s="13"/>
      <c r="F61" s="10"/>
      <c r="G61" s="10"/>
      <c r="H61" s="10"/>
      <c r="I61" s="9"/>
      <c r="J61" s="11"/>
      <c r="K61" s="11"/>
      <c r="L61" s="11"/>
    </row>
    <row r="62" spans="1:12" x14ac:dyDescent="0.4">
      <c r="A62" s="9"/>
      <c r="B62" s="9" t="s">
        <v>290</v>
      </c>
      <c r="C62" s="9"/>
      <c r="D62" s="13">
        <v>18</v>
      </c>
      <c r="E62" s="13"/>
      <c r="F62" s="160">
        <v>220000000</v>
      </c>
      <c r="G62" s="10"/>
      <c r="H62" s="160">
        <v>500000000</v>
      </c>
      <c r="I62" s="9"/>
      <c r="J62" s="14">
        <v>220000000</v>
      </c>
      <c r="K62" s="11"/>
      <c r="L62" s="14">
        <v>500000000</v>
      </c>
    </row>
    <row r="63" spans="1:12" x14ac:dyDescent="0.4">
      <c r="A63" s="9"/>
      <c r="B63" s="9" t="s">
        <v>262</v>
      </c>
      <c r="C63" s="9"/>
      <c r="D63" s="13"/>
      <c r="E63" s="13"/>
      <c r="F63" s="12"/>
      <c r="G63" s="12"/>
      <c r="H63" s="12"/>
      <c r="I63" s="18"/>
      <c r="J63" s="11"/>
      <c r="K63" s="11"/>
      <c r="L63" s="11"/>
    </row>
    <row r="64" spans="1:12" hidden="1" x14ac:dyDescent="0.4">
      <c r="A64" s="9"/>
      <c r="B64" s="9"/>
      <c r="C64" s="9" t="s">
        <v>189</v>
      </c>
      <c r="D64" s="13"/>
      <c r="E64" s="13"/>
      <c r="F64" s="160"/>
      <c r="G64" s="160"/>
      <c r="H64" s="160">
        <v>0</v>
      </c>
      <c r="I64" s="156"/>
      <c r="J64" s="14"/>
      <c r="K64" s="14"/>
      <c r="L64" s="14">
        <v>0</v>
      </c>
    </row>
    <row r="65" spans="1:12" x14ac:dyDescent="0.4">
      <c r="A65" s="9"/>
      <c r="B65" s="9"/>
      <c r="C65" s="9" t="s">
        <v>319</v>
      </c>
      <c r="D65" s="6">
        <v>2.5</v>
      </c>
      <c r="E65" s="13"/>
      <c r="F65" s="160">
        <v>0</v>
      </c>
      <c r="G65" s="160"/>
      <c r="H65" s="160">
        <v>0</v>
      </c>
      <c r="I65" s="156"/>
      <c r="J65" s="14">
        <v>0</v>
      </c>
      <c r="K65" s="14"/>
      <c r="L65" s="14">
        <v>78725230.049999997</v>
      </c>
    </row>
    <row r="66" spans="1:12" x14ac:dyDescent="0.4">
      <c r="A66" s="9"/>
      <c r="B66" s="9" t="s">
        <v>311</v>
      </c>
      <c r="C66" s="9"/>
      <c r="D66" s="3"/>
      <c r="E66" s="3"/>
      <c r="F66" s="3"/>
      <c r="G66" s="3"/>
      <c r="H66" s="3"/>
      <c r="J66" s="3"/>
      <c r="K66" s="3"/>
      <c r="L66" s="3"/>
    </row>
    <row r="67" spans="1:12" x14ac:dyDescent="0.4">
      <c r="A67" s="9"/>
      <c r="B67" s="9"/>
      <c r="C67" s="9" t="s">
        <v>189</v>
      </c>
      <c r="D67" s="6">
        <v>19</v>
      </c>
      <c r="E67" s="13"/>
      <c r="F67" s="160">
        <v>32794004.450000003</v>
      </c>
      <c r="G67" s="160"/>
      <c r="H67" s="160">
        <v>57276548.380000003</v>
      </c>
      <c r="I67" s="156"/>
      <c r="J67" s="14">
        <v>32172335.649999999</v>
      </c>
      <c r="K67" s="14"/>
      <c r="L67" s="14">
        <v>56510221.539999999</v>
      </c>
    </row>
    <row r="68" spans="1:12" x14ac:dyDescent="0.4">
      <c r="A68" s="9"/>
      <c r="B68" s="9"/>
      <c r="C68" s="9" t="s">
        <v>319</v>
      </c>
      <c r="D68" s="6">
        <v>2.6</v>
      </c>
      <c r="E68" s="13"/>
      <c r="F68" s="160">
        <v>0</v>
      </c>
      <c r="G68" s="160"/>
      <c r="H68" s="160">
        <v>0</v>
      </c>
      <c r="I68" s="156"/>
      <c r="J68" s="14">
        <v>13365938.58</v>
      </c>
      <c r="K68" s="14"/>
      <c r="L68" s="14">
        <v>0</v>
      </c>
    </row>
    <row r="69" spans="1:12" x14ac:dyDescent="0.4">
      <c r="A69" s="9"/>
      <c r="B69" s="9" t="s">
        <v>202</v>
      </c>
      <c r="E69" s="13"/>
      <c r="F69" s="160"/>
      <c r="G69" s="160"/>
      <c r="H69" s="160"/>
      <c r="I69" s="156"/>
      <c r="J69" s="14"/>
      <c r="K69" s="14"/>
      <c r="L69" s="14"/>
    </row>
    <row r="70" spans="1:12" x14ac:dyDescent="0.4">
      <c r="A70" s="9"/>
      <c r="B70" s="9"/>
      <c r="C70" s="9" t="s">
        <v>319</v>
      </c>
      <c r="D70" s="6">
        <v>2.7</v>
      </c>
      <c r="E70" s="13"/>
      <c r="F70" s="160">
        <v>0</v>
      </c>
      <c r="G70" s="160"/>
      <c r="H70" s="160">
        <v>0</v>
      </c>
      <c r="I70" s="156"/>
      <c r="J70" s="14">
        <v>6000000</v>
      </c>
      <c r="K70" s="14"/>
      <c r="L70" s="14">
        <v>15000000</v>
      </c>
    </row>
    <row r="71" spans="1:12" x14ac:dyDescent="0.4">
      <c r="A71" s="9"/>
      <c r="B71" s="9" t="s">
        <v>149</v>
      </c>
      <c r="D71" s="13"/>
      <c r="E71" s="13"/>
      <c r="F71" s="160">
        <v>0</v>
      </c>
      <c r="G71" s="160"/>
      <c r="H71" s="160">
        <v>11556218.140000001</v>
      </c>
      <c r="I71" s="156"/>
      <c r="J71" s="160">
        <v>0</v>
      </c>
      <c r="K71" s="160"/>
      <c r="L71" s="160">
        <v>11556218.140000001</v>
      </c>
    </row>
    <row r="72" spans="1:12" x14ac:dyDescent="0.4">
      <c r="A72" s="9"/>
      <c r="B72" s="9" t="s">
        <v>338</v>
      </c>
      <c r="D72" s="13">
        <v>20</v>
      </c>
      <c r="E72" s="13"/>
      <c r="F72" s="160">
        <v>676203.78</v>
      </c>
      <c r="G72" s="160"/>
      <c r="H72" s="160">
        <v>800022.98</v>
      </c>
      <c r="I72" s="156"/>
      <c r="J72" s="160">
        <v>676203.78</v>
      </c>
      <c r="K72" s="160"/>
      <c r="L72" s="160">
        <v>800022.98</v>
      </c>
    </row>
    <row r="73" spans="1:12" x14ac:dyDescent="0.4">
      <c r="A73" s="9"/>
      <c r="B73" s="9" t="s">
        <v>148</v>
      </c>
      <c r="C73" s="9"/>
      <c r="D73" s="13"/>
      <c r="E73" s="13"/>
      <c r="F73" s="160"/>
      <c r="G73" s="160"/>
      <c r="H73" s="160"/>
      <c r="I73" s="156"/>
      <c r="J73" s="160"/>
      <c r="K73" s="160"/>
      <c r="L73" s="160"/>
    </row>
    <row r="74" spans="1:12" x14ac:dyDescent="0.4">
      <c r="A74" s="9"/>
      <c r="B74" s="9"/>
      <c r="C74" s="9" t="s">
        <v>211</v>
      </c>
      <c r="D74" s="13"/>
      <c r="E74" s="13"/>
      <c r="F74" s="160">
        <v>3427805.48</v>
      </c>
      <c r="G74" s="160"/>
      <c r="H74" s="160">
        <v>2929011.21</v>
      </c>
      <c r="I74" s="184"/>
      <c r="J74" s="184">
        <v>3427805.48</v>
      </c>
      <c r="K74" s="184"/>
      <c r="L74" s="184">
        <v>1703996.16</v>
      </c>
    </row>
    <row r="75" spans="1:12" x14ac:dyDescent="0.4">
      <c r="A75" s="9"/>
      <c r="B75" s="9"/>
      <c r="C75" s="9" t="s">
        <v>138</v>
      </c>
      <c r="D75" s="13"/>
      <c r="E75" s="13"/>
      <c r="F75" s="160">
        <v>11940097.02</v>
      </c>
      <c r="G75" s="160"/>
      <c r="H75" s="160">
        <v>3773340.6</v>
      </c>
      <c r="I75" s="156"/>
      <c r="J75" s="14">
        <v>11907829.869999999</v>
      </c>
      <c r="K75" s="14"/>
      <c r="L75" s="14">
        <v>3739224.26</v>
      </c>
    </row>
    <row r="76" spans="1:12" x14ac:dyDescent="0.4">
      <c r="A76" s="9"/>
      <c r="B76" s="9"/>
      <c r="C76" s="127" t="s">
        <v>150</v>
      </c>
      <c r="D76" s="13"/>
      <c r="E76" s="13"/>
      <c r="F76" s="159">
        <f>SUM(F62:F75)</f>
        <v>268838110.72999996</v>
      </c>
      <c r="G76" s="21"/>
      <c r="H76" s="159">
        <f>SUM(H62:H75)</f>
        <v>576335141.31000006</v>
      </c>
      <c r="I76" s="156"/>
      <c r="J76" s="159">
        <f>SUM(J62:J75)</f>
        <v>287550113.36000001</v>
      </c>
      <c r="K76" s="21"/>
      <c r="L76" s="159">
        <f>SUM(L62:L75)</f>
        <v>668034913.12999988</v>
      </c>
    </row>
    <row r="77" spans="1:12" x14ac:dyDescent="0.4">
      <c r="A77" s="9"/>
      <c r="B77" s="9"/>
      <c r="C77" s="127"/>
      <c r="D77" s="13"/>
      <c r="E77" s="13"/>
      <c r="F77" s="21"/>
      <c r="G77" s="21"/>
      <c r="H77" s="21"/>
      <c r="I77" s="156"/>
      <c r="J77" s="21"/>
      <c r="K77" s="21"/>
      <c r="L77" s="21"/>
    </row>
    <row r="78" spans="1:12" x14ac:dyDescent="0.4">
      <c r="A78" s="127" t="s">
        <v>222</v>
      </c>
      <c r="B78" s="9"/>
      <c r="C78" s="127"/>
      <c r="D78" s="13"/>
      <c r="E78" s="13"/>
      <c r="F78" s="21"/>
      <c r="G78" s="21"/>
      <c r="H78" s="21"/>
      <c r="I78" s="156"/>
      <c r="J78" s="21"/>
      <c r="K78" s="21"/>
      <c r="L78" s="21"/>
    </row>
    <row r="79" spans="1:12" x14ac:dyDescent="0.4">
      <c r="A79" s="127"/>
      <c r="B79" s="9" t="s">
        <v>337</v>
      </c>
      <c r="C79" s="127"/>
      <c r="D79" s="13">
        <v>20</v>
      </c>
      <c r="E79" s="13"/>
      <c r="F79" s="21">
        <v>0</v>
      </c>
      <c r="G79" s="21"/>
      <c r="H79" s="21">
        <v>474599.76</v>
      </c>
      <c r="I79" s="156"/>
      <c r="J79" s="21">
        <v>0</v>
      </c>
      <c r="K79" s="21"/>
      <c r="L79" s="21">
        <v>474599.76</v>
      </c>
    </row>
    <row r="80" spans="1:12" x14ac:dyDescent="0.4">
      <c r="A80" s="9"/>
      <c r="B80" s="9" t="s">
        <v>312</v>
      </c>
      <c r="C80" s="127"/>
      <c r="D80" s="13">
        <v>21</v>
      </c>
      <c r="E80" s="13"/>
      <c r="F80" s="160">
        <v>36973261</v>
      </c>
      <c r="G80" s="160"/>
      <c r="H80" s="160">
        <v>35942518</v>
      </c>
      <c r="I80" s="14"/>
      <c r="J80" s="14">
        <v>36973261</v>
      </c>
      <c r="K80" s="14"/>
      <c r="L80" s="14">
        <v>34838513</v>
      </c>
    </row>
    <row r="81" spans="1:12" x14ac:dyDescent="0.4">
      <c r="A81" s="9"/>
      <c r="B81" s="9"/>
      <c r="C81" s="127" t="s">
        <v>223</v>
      </c>
      <c r="D81" s="13"/>
      <c r="E81" s="13"/>
      <c r="F81" s="159">
        <f>SUM(F79:F80)</f>
        <v>36973261</v>
      </c>
      <c r="G81" s="21"/>
      <c r="H81" s="159">
        <f>SUM(H79:H80)</f>
        <v>36417117.759999998</v>
      </c>
      <c r="I81" s="14"/>
      <c r="J81" s="159">
        <f>SUM(J79:J80)</f>
        <v>36973261</v>
      </c>
      <c r="K81" s="21"/>
      <c r="L81" s="159">
        <f>SUM(L79:L80)</f>
        <v>35313112.759999998</v>
      </c>
    </row>
    <row r="82" spans="1:12" x14ac:dyDescent="0.4">
      <c r="A82" s="9"/>
      <c r="B82" s="9"/>
      <c r="C82" s="127" t="s">
        <v>224</v>
      </c>
      <c r="D82" s="13"/>
      <c r="E82" s="13"/>
      <c r="F82" s="157">
        <f>+F81+F76</f>
        <v>305811371.72999996</v>
      </c>
      <c r="G82" s="21"/>
      <c r="H82" s="157">
        <f>+H81+H76</f>
        <v>612752259.07000005</v>
      </c>
      <c r="I82" s="156"/>
      <c r="J82" s="157">
        <f>+J81+J76</f>
        <v>324523374.36000001</v>
      </c>
      <c r="K82" s="21"/>
      <c r="L82" s="157">
        <f>+L81+L76</f>
        <v>703348025.88999987</v>
      </c>
    </row>
    <row r="83" spans="1:12" x14ac:dyDescent="0.4">
      <c r="A83" s="9"/>
      <c r="B83" s="9"/>
      <c r="C83" s="127"/>
      <c r="D83" s="13"/>
      <c r="E83" s="13"/>
      <c r="F83" s="21"/>
      <c r="G83" s="21"/>
      <c r="H83" s="21"/>
      <c r="I83" s="156"/>
      <c r="J83" s="21"/>
      <c r="K83" s="21"/>
      <c r="L83" s="21"/>
    </row>
    <row r="84" spans="1:12" x14ac:dyDescent="0.4">
      <c r="A84" s="15" t="str">
        <f>+A46</f>
        <v>The accompanying interim notes to financial statements are an integral part of these interim financial statements.</v>
      </c>
      <c r="B84" s="9"/>
      <c r="C84" s="127"/>
      <c r="D84" s="13"/>
      <c r="E84" s="13"/>
      <c r="F84" s="17"/>
      <c r="G84" s="17"/>
      <c r="H84" s="17"/>
      <c r="I84" s="18"/>
      <c r="J84" s="17"/>
      <c r="K84" s="17"/>
      <c r="L84" s="17"/>
    </row>
    <row r="85" spans="1:12" x14ac:dyDescent="0.4">
      <c r="A85" s="9"/>
      <c r="B85" s="9"/>
      <c r="C85" s="127"/>
      <c r="D85" s="13"/>
      <c r="E85" s="13"/>
      <c r="F85" s="17"/>
      <c r="G85" s="17"/>
      <c r="H85" s="17"/>
      <c r="I85" s="18"/>
      <c r="J85" s="17"/>
      <c r="K85" s="17"/>
      <c r="L85" s="17"/>
    </row>
    <row r="86" spans="1:12" x14ac:dyDescent="0.4">
      <c r="A86" s="9"/>
      <c r="B86" s="9"/>
      <c r="C86" s="127"/>
      <c r="D86" s="13"/>
      <c r="E86" s="13"/>
      <c r="F86" s="17"/>
      <c r="G86" s="17"/>
      <c r="H86" s="17"/>
      <c r="I86" s="18"/>
      <c r="J86" s="17"/>
      <c r="K86" s="17"/>
      <c r="L86" s="17"/>
    </row>
    <row r="87" spans="1:12" x14ac:dyDescent="0.4">
      <c r="A87" s="9"/>
      <c r="B87" s="9"/>
      <c r="C87" s="127"/>
      <c r="D87" s="13"/>
      <c r="E87" s="13"/>
      <c r="F87" s="17"/>
      <c r="G87" s="17"/>
      <c r="H87" s="17"/>
      <c r="I87" s="18"/>
      <c r="J87" s="17"/>
      <c r="K87" s="17"/>
      <c r="L87" s="17"/>
    </row>
    <row r="88" spans="1:12" x14ac:dyDescent="0.4">
      <c r="A88" s="9"/>
      <c r="B88" s="9"/>
      <c r="C88" s="127"/>
      <c r="D88" s="13"/>
      <c r="E88" s="13"/>
      <c r="F88" s="17"/>
      <c r="G88" s="17"/>
      <c r="H88" s="17"/>
      <c r="I88" s="18"/>
      <c r="J88" s="17"/>
      <c r="K88" s="17"/>
      <c r="L88" s="17"/>
    </row>
    <row r="89" spans="1:12" x14ac:dyDescent="0.4">
      <c r="A89" s="131"/>
      <c r="B89" s="9"/>
      <c r="C89" s="9"/>
      <c r="D89" s="13"/>
      <c r="E89" s="13"/>
      <c r="F89" s="13"/>
      <c r="G89" s="13"/>
      <c r="H89" s="13"/>
      <c r="I89" s="9"/>
      <c r="J89" s="17"/>
      <c r="K89" s="17"/>
      <c r="L89" s="17"/>
    </row>
    <row r="90" spans="1:12" x14ac:dyDescent="0.4">
      <c r="A90" s="131"/>
      <c r="B90" s="9"/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2" x14ac:dyDescent="0.4">
      <c r="A91" s="131"/>
      <c r="B91" s="9"/>
      <c r="C91" s="9"/>
      <c r="D91" s="13"/>
      <c r="E91" s="13"/>
      <c r="F91" s="13"/>
      <c r="G91" s="13"/>
      <c r="H91" s="13"/>
      <c r="I91" s="9"/>
      <c r="J91" s="17"/>
      <c r="K91" s="17"/>
      <c r="L91" s="17"/>
    </row>
    <row r="92" spans="1:12" x14ac:dyDescent="0.4">
      <c r="C92" s="9"/>
      <c r="D92" s="13"/>
      <c r="E92" s="13"/>
      <c r="F92" s="13"/>
      <c r="G92" s="13"/>
      <c r="H92" s="13"/>
      <c r="I92" s="9"/>
      <c r="J92" s="17"/>
      <c r="K92" s="17"/>
      <c r="L92" s="17"/>
    </row>
    <row r="93" spans="1:12" x14ac:dyDescent="0.4">
      <c r="A93" s="13"/>
      <c r="B93" s="24" t="s">
        <v>145</v>
      </c>
      <c r="C93" s="13"/>
      <c r="D93" s="24"/>
      <c r="E93" s="13"/>
      <c r="G93" s="24"/>
      <c r="H93" s="24" t="s">
        <v>145</v>
      </c>
      <c r="I93" s="13"/>
      <c r="J93" s="13"/>
      <c r="K93" s="13"/>
      <c r="L93" s="13"/>
    </row>
    <row r="94" spans="1:12" x14ac:dyDescent="0.4">
      <c r="A94" s="222"/>
      <c r="B94" s="222"/>
      <c r="C94" s="222"/>
      <c r="D94" s="222"/>
      <c r="E94" s="222"/>
      <c r="F94" s="222"/>
      <c r="G94" s="222"/>
      <c r="H94" s="222"/>
      <c r="I94" s="222"/>
      <c r="J94" s="222"/>
      <c r="K94" s="222"/>
      <c r="L94" s="222"/>
    </row>
    <row r="95" spans="1:12" x14ac:dyDescent="0.4">
      <c r="B95" s="24"/>
      <c r="C95" s="13"/>
      <c r="D95" s="24"/>
      <c r="E95" s="24"/>
      <c r="F95" s="24"/>
      <c r="G95" s="24"/>
      <c r="H95" s="13"/>
      <c r="I95" s="24"/>
      <c r="J95" s="24"/>
      <c r="K95" s="24"/>
      <c r="L95" s="24"/>
    </row>
    <row r="96" spans="1:12" x14ac:dyDescent="0.4">
      <c r="A96" s="24"/>
      <c r="B96" s="25"/>
      <c r="C96" s="13"/>
      <c r="D96" s="13"/>
      <c r="E96" s="13"/>
      <c r="F96" s="13"/>
      <c r="G96" s="13"/>
      <c r="H96" s="13"/>
      <c r="I96" s="13"/>
      <c r="J96" s="13"/>
      <c r="K96" s="13"/>
      <c r="L96" s="11"/>
    </row>
    <row r="97" spans="1:12" x14ac:dyDescent="0.4">
      <c r="A97" s="223" t="s">
        <v>131</v>
      </c>
      <c r="B97" s="223"/>
      <c r="C97" s="223"/>
      <c r="D97" s="223"/>
      <c r="E97" s="223"/>
      <c r="F97" s="223"/>
      <c r="G97" s="223"/>
      <c r="H97" s="223"/>
      <c r="I97" s="223"/>
      <c r="J97" s="223"/>
      <c r="K97" s="223"/>
      <c r="L97" s="223"/>
    </row>
    <row r="98" spans="1:12" x14ac:dyDescent="0.4">
      <c r="A98" s="223" t="s">
        <v>238</v>
      </c>
      <c r="B98" s="223"/>
      <c r="C98" s="223"/>
      <c r="D98" s="223"/>
      <c r="E98" s="223"/>
      <c r="F98" s="223"/>
      <c r="G98" s="223"/>
      <c r="H98" s="223"/>
      <c r="I98" s="223"/>
      <c r="J98" s="223"/>
      <c r="K98" s="223"/>
      <c r="L98" s="223"/>
    </row>
    <row r="99" spans="1:12" s="26" customFormat="1" ht="21.75" customHeight="1" x14ac:dyDescent="0.4">
      <c r="A99" s="226" t="str">
        <f>+A54</f>
        <v>AS AT SEPTEMBER 30, 2024</v>
      </c>
      <c r="B99" s="226"/>
      <c r="C99" s="226"/>
      <c r="D99" s="226"/>
      <c r="E99" s="226"/>
      <c r="F99" s="226"/>
      <c r="G99" s="226"/>
      <c r="H99" s="226"/>
      <c r="I99" s="226"/>
      <c r="J99" s="226"/>
      <c r="K99" s="226"/>
      <c r="L99" s="226"/>
    </row>
    <row r="100" spans="1:12" x14ac:dyDescent="0.4">
      <c r="A100" s="9"/>
      <c r="B100" s="9"/>
      <c r="C100" s="9"/>
      <c r="F100" s="224" t="s">
        <v>132</v>
      </c>
      <c r="G100" s="224"/>
      <c r="H100" s="224"/>
      <c r="I100" s="224"/>
      <c r="J100" s="224"/>
      <c r="K100" s="224"/>
      <c r="L100" s="224"/>
    </row>
    <row r="101" spans="1:12" ht="18.75" x14ac:dyDescent="0.4">
      <c r="A101" s="9"/>
      <c r="B101" s="9"/>
      <c r="C101" s="9"/>
      <c r="F101" s="221" t="s">
        <v>205</v>
      </c>
      <c r="G101" s="221"/>
      <c r="H101" s="221"/>
      <c r="I101" s="79"/>
      <c r="J101" s="221" t="s">
        <v>206</v>
      </c>
      <c r="K101" s="221"/>
      <c r="L101" s="221"/>
    </row>
    <row r="102" spans="1:12" x14ac:dyDescent="0.4">
      <c r="A102" s="9"/>
      <c r="B102" s="9"/>
      <c r="C102" s="9"/>
      <c r="D102" s="183" t="s">
        <v>133</v>
      </c>
      <c r="F102" s="188" t="str">
        <f>F57</f>
        <v>September 30, 2024</v>
      </c>
      <c r="H102" s="188" t="str">
        <f>H57</f>
        <v>December 31, 2023</v>
      </c>
      <c r="J102" s="188" t="str">
        <f>J57</f>
        <v>September 30, 2024</v>
      </c>
      <c r="K102" s="6"/>
      <c r="L102" s="188" t="str">
        <f>L57</f>
        <v>December 31, 2023</v>
      </c>
    </row>
    <row r="103" spans="1:12" x14ac:dyDescent="0.4">
      <c r="A103" s="9"/>
      <c r="B103" s="9"/>
      <c r="C103" s="9"/>
      <c r="F103" s="187" t="s">
        <v>330</v>
      </c>
      <c r="G103" s="187"/>
      <c r="H103" s="187" t="s">
        <v>332</v>
      </c>
      <c r="J103" s="187" t="s">
        <v>330</v>
      </c>
      <c r="K103" s="187"/>
      <c r="L103" s="187" t="s">
        <v>332</v>
      </c>
    </row>
    <row r="104" spans="1:12" x14ac:dyDescent="0.4">
      <c r="A104" s="9"/>
      <c r="B104" s="9"/>
      <c r="C104" s="9"/>
      <c r="F104" s="72" t="s">
        <v>331</v>
      </c>
      <c r="G104" s="128"/>
      <c r="H104" s="72"/>
      <c r="I104" s="9"/>
      <c r="J104" s="72" t="s">
        <v>331</v>
      </c>
      <c r="K104" s="128"/>
      <c r="L104" s="72"/>
    </row>
    <row r="105" spans="1:12" x14ac:dyDescent="0.4">
      <c r="A105" s="6"/>
      <c r="B105" s="6"/>
      <c r="C105" s="6"/>
      <c r="F105" s="20"/>
      <c r="G105" s="20"/>
      <c r="H105" s="20"/>
      <c r="I105" s="9"/>
      <c r="J105" s="20"/>
      <c r="K105" s="20"/>
      <c r="L105" s="20"/>
    </row>
    <row r="106" spans="1:12" x14ac:dyDescent="0.4">
      <c r="A106" s="127" t="s">
        <v>151</v>
      </c>
      <c r="B106" s="9"/>
      <c r="C106" s="9"/>
      <c r="D106" s="13"/>
      <c r="E106" s="13"/>
      <c r="F106" s="27"/>
      <c r="G106" s="27"/>
      <c r="H106" s="28"/>
      <c r="I106" s="9"/>
      <c r="J106" s="27"/>
      <c r="K106" s="27"/>
      <c r="L106" s="27"/>
    </row>
    <row r="107" spans="1:12" x14ac:dyDescent="0.4">
      <c r="A107" s="9"/>
      <c r="B107" s="9" t="s">
        <v>280</v>
      </c>
      <c r="C107" s="9"/>
      <c r="D107" s="13"/>
      <c r="E107" s="13"/>
      <c r="F107" s="184"/>
      <c r="G107" s="184"/>
      <c r="H107" s="184"/>
      <c r="I107" s="156"/>
      <c r="J107" s="21"/>
      <c r="K107" s="21"/>
      <c r="L107" s="14"/>
    </row>
    <row r="108" spans="1:12" x14ac:dyDescent="0.4">
      <c r="A108" s="9"/>
      <c r="B108" s="9" t="s">
        <v>152</v>
      </c>
      <c r="C108" s="9"/>
      <c r="D108" s="13"/>
      <c r="E108" s="13"/>
      <c r="F108" s="184"/>
      <c r="G108" s="184"/>
      <c r="H108" s="184"/>
      <c r="I108" s="156"/>
      <c r="J108" s="21"/>
      <c r="K108" s="21"/>
      <c r="L108" s="14"/>
    </row>
    <row r="109" spans="1:12" ht="18.75" thickBot="1" x14ac:dyDescent="0.45">
      <c r="A109" s="9"/>
      <c r="B109" s="9"/>
      <c r="C109" s="37" t="s">
        <v>363</v>
      </c>
      <c r="D109" s="13"/>
      <c r="E109" s="13"/>
      <c r="F109" s="190">
        <v>0</v>
      </c>
      <c r="G109" s="184"/>
      <c r="H109" s="190">
        <v>1644604486.8699999</v>
      </c>
      <c r="I109" s="156"/>
      <c r="J109" s="190">
        <v>0</v>
      </c>
      <c r="K109" s="184"/>
      <c r="L109" s="190">
        <v>1644604486.8699999</v>
      </c>
    </row>
    <row r="110" spans="1:12" ht="19.5" thickTop="1" thickBot="1" x14ac:dyDescent="0.45">
      <c r="A110" s="9"/>
      <c r="B110" s="9"/>
      <c r="C110" s="37" t="s">
        <v>364</v>
      </c>
      <c r="D110" s="13">
        <v>22</v>
      </c>
      <c r="E110" s="13"/>
      <c r="F110" s="190">
        <v>1657854486.8800001</v>
      </c>
      <c r="G110" s="184"/>
      <c r="H110" s="190">
        <v>0</v>
      </c>
      <c r="I110" s="156"/>
      <c r="J110" s="190">
        <v>1657854486.8800001</v>
      </c>
      <c r="K110" s="184"/>
      <c r="L110" s="190">
        <v>0</v>
      </c>
    </row>
    <row r="111" spans="1:12" ht="18.75" thickTop="1" x14ac:dyDescent="0.4">
      <c r="A111" s="9"/>
      <c r="B111" s="9" t="s">
        <v>192</v>
      </c>
      <c r="C111" s="9"/>
      <c r="D111" s="13"/>
      <c r="E111" s="13"/>
      <c r="F111" s="184"/>
      <c r="G111" s="184"/>
      <c r="H111" s="184"/>
      <c r="I111" s="156"/>
      <c r="J111" s="14"/>
      <c r="K111" s="14"/>
      <c r="L111" s="14"/>
    </row>
    <row r="112" spans="1:12" x14ac:dyDescent="0.4">
      <c r="A112" s="9"/>
      <c r="B112" s="9"/>
      <c r="C112" s="37" t="s">
        <v>375</v>
      </c>
      <c r="D112" s="13"/>
      <c r="E112" s="13"/>
      <c r="F112" s="14">
        <v>0</v>
      </c>
      <c r="G112" s="14"/>
      <c r="H112" s="4">
        <v>1164401069.76</v>
      </c>
      <c r="I112" s="14"/>
      <c r="J112" s="14">
        <v>0</v>
      </c>
      <c r="K112" s="14"/>
      <c r="L112" s="4">
        <v>1164401069.76</v>
      </c>
    </row>
    <row r="113" spans="1:12" x14ac:dyDescent="0.4">
      <c r="A113" s="9"/>
      <c r="B113" s="9"/>
      <c r="C113" s="37" t="s">
        <v>376</v>
      </c>
      <c r="D113" s="13">
        <v>22</v>
      </c>
      <c r="E113" s="13"/>
      <c r="F113" s="14">
        <v>1350102558.8800001</v>
      </c>
      <c r="G113" s="14"/>
      <c r="H113" s="4">
        <v>0</v>
      </c>
      <c r="I113" s="14"/>
      <c r="J113" s="14">
        <v>1350102558.8800001</v>
      </c>
      <c r="K113" s="14"/>
      <c r="L113" s="4">
        <v>0</v>
      </c>
    </row>
    <row r="114" spans="1:12" x14ac:dyDescent="0.4">
      <c r="A114" s="9"/>
      <c r="B114" s="9" t="s">
        <v>281</v>
      </c>
      <c r="C114" s="34"/>
      <c r="D114" s="13">
        <v>22</v>
      </c>
      <c r="E114" s="13"/>
      <c r="F114" s="14">
        <v>1344904738.7199998</v>
      </c>
      <c r="G114" s="14"/>
      <c r="H114" s="14">
        <v>688264273.16999996</v>
      </c>
      <c r="I114" s="156"/>
      <c r="J114" s="14">
        <v>1344904738.72</v>
      </c>
      <c r="K114" s="14"/>
      <c r="L114" s="14">
        <v>688264273.16999996</v>
      </c>
    </row>
    <row r="115" spans="1:12" x14ac:dyDescent="0.4">
      <c r="A115" s="9"/>
      <c r="B115" s="9" t="s">
        <v>153</v>
      </c>
      <c r="C115" s="9"/>
      <c r="D115" s="13"/>
      <c r="E115" s="13"/>
      <c r="F115" s="14"/>
      <c r="G115" s="14"/>
      <c r="H115" s="184"/>
      <c r="I115" s="156"/>
      <c r="J115" s="14"/>
      <c r="K115" s="14"/>
      <c r="L115" s="14"/>
    </row>
    <row r="116" spans="1:12" x14ac:dyDescent="0.4">
      <c r="A116" s="9"/>
      <c r="B116" s="9"/>
      <c r="C116" s="9" t="s">
        <v>154</v>
      </c>
      <c r="D116" s="13"/>
      <c r="E116" s="13"/>
      <c r="F116" s="160">
        <v>111952161.69</v>
      </c>
      <c r="G116" s="160"/>
      <c r="H116" s="160">
        <v>107803033.52</v>
      </c>
      <c r="I116" s="156"/>
      <c r="J116" s="160">
        <v>111952161.69</v>
      </c>
      <c r="K116" s="160"/>
      <c r="L116" s="160">
        <v>107803033.52</v>
      </c>
    </row>
    <row r="117" spans="1:12" x14ac:dyDescent="0.4">
      <c r="A117" s="9"/>
      <c r="B117" s="9"/>
      <c r="C117" s="9" t="s">
        <v>155</v>
      </c>
      <c r="D117" s="191"/>
      <c r="E117" s="13"/>
      <c r="F117" s="21">
        <v>757939011.97000003</v>
      </c>
      <c r="G117" s="21"/>
      <c r="H117" s="184">
        <v>904903721.63999999</v>
      </c>
      <c r="I117" s="156"/>
      <c r="J117" s="21">
        <v>625939009.25</v>
      </c>
      <c r="K117" s="21"/>
      <c r="L117" s="21">
        <v>944772321.66999996</v>
      </c>
    </row>
    <row r="118" spans="1:12" x14ac:dyDescent="0.4">
      <c r="A118" s="9"/>
      <c r="B118" s="9" t="s">
        <v>229</v>
      </c>
      <c r="D118" s="3"/>
      <c r="E118" s="3"/>
      <c r="F118" s="157">
        <v>-7105098.2299999995</v>
      </c>
      <c r="G118" s="21"/>
      <c r="H118" s="157">
        <v>7757018.6100000003</v>
      </c>
      <c r="I118" s="156"/>
      <c r="J118" s="157">
        <v>0</v>
      </c>
      <c r="K118" s="21"/>
      <c r="L118" s="157">
        <v>0</v>
      </c>
    </row>
    <row r="119" spans="1:12" x14ac:dyDescent="0.4">
      <c r="A119" s="9"/>
      <c r="B119" s="9"/>
      <c r="C119" s="9" t="s">
        <v>263</v>
      </c>
      <c r="D119" s="13"/>
      <c r="E119" s="13"/>
      <c r="F119" s="14">
        <f>SUM(F112:F118)</f>
        <v>3557793373.0300002</v>
      </c>
      <c r="G119" s="14"/>
      <c r="H119" s="14">
        <f>SUM(H112:H118)</f>
        <v>2873129116.6999998</v>
      </c>
      <c r="I119" s="156"/>
      <c r="J119" s="14">
        <f>SUM(J112:J118)</f>
        <v>3432898468.5400004</v>
      </c>
      <c r="K119" s="14"/>
      <c r="L119" s="14">
        <f>SUM(L112:L118)</f>
        <v>2905240698.1199999</v>
      </c>
    </row>
    <row r="120" spans="1:12" x14ac:dyDescent="0.4">
      <c r="A120" s="9"/>
      <c r="B120" s="9" t="s">
        <v>233</v>
      </c>
      <c r="C120" s="9"/>
      <c r="D120" s="13"/>
      <c r="E120" s="13"/>
      <c r="F120" s="185">
        <v>62259757.509999998</v>
      </c>
      <c r="G120" s="184"/>
      <c r="H120" s="185">
        <v>62559877.350000001</v>
      </c>
      <c r="I120" s="156"/>
      <c r="J120" s="157">
        <v>0</v>
      </c>
      <c r="K120" s="21"/>
      <c r="L120" s="157">
        <v>0</v>
      </c>
    </row>
    <row r="121" spans="1:12" x14ac:dyDescent="0.4">
      <c r="A121" s="9"/>
      <c r="B121" s="9"/>
      <c r="C121" s="9" t="s">
        <v>264</v>
      </c>
      <c r="D121" s="13"/>
      <c r="E121" s="13"/>
      <c r="F121" s="14">
        <f>+F120+F119</f>
        <v>3620053130.5400004</v>
      </c>
      <c r="G121" s="14"/>
      <c r="H121" s="14">
        <f>+H120+H119</f>
        <v>2935688994.0499997</v>
      </c>
      <c r="I121" s="156"/>
      <c r="J121" s="14">
        <f>+J120+J119</f>
        <v>3432898468.5400004</v>
      </c>
      <c r="K121" s="14"/>
      <c r="L121" s="14">
        <f>+L120+L119</f>
        <v>2905240698.1199999</v>
      </c>
    </row>
    <row r="122" spans="1:12" ht="18.75" thickBot="1" x14ac:dyDescent="0.45">
      <c r="A122" s="18" t="s">
        <v>156</v>
      </c>
      <c r="B122" s="9"/>
      <c r="C122" s="9"/>
      <c r="D122" s="13"/>
      <c r="E122" s="13"/>
      <c r="F122" s="161">
        <f>+F121+F82</f>
        <v>3925864502.2700005</v>
      </c>
      <c r="G122" s="21"/>
      <c r="H122" s="161">
        <f>+H121+H82</f>
        <v>3548441253.1199999</v>
      </c>
      <c r="I122" s="156"/>
      <c r="J122" s="161">
        <f>+J121+J82</f>
        <v>3757421842.9000006</v>
      </c>
      <c r="K122" s="21"/>
      <c r="L122" s="161">
        <f>+L121+L82</f>
        <v>3608588724.0099998</v>
      </c>
    </row>
    <row r="123" spans="1:12" ht="18.75" thickTop="1" x14ac:dyDescent="0.4">
      <c r="A123" s="9"/>
      <c r="F123" s="192"/>
      <c r="G123" s="192"/>
      <c r="H123" s="192"/>
      <c r="I123" s="189"/>
      <c r="J123" s="4"/>
      <c r="K123" s="4"/>
      <c r="L123" s="4"/>
    </row>
    <row r="124" spans="1:12" x14ac:dyDescent="0.4">
      <c r="A124" s="15" t="str">
        <f>+A46</f>
        <v>The accompanying interim notes to financial statements are an integral part of these interim financial statements.</v>
      </c>
      <c r="B124" s="9"/>
      <c r="C124" s="9"/>
      <c r="D124" s="13"/>
      <c r="E124" s="13"/>
      <c r="F124" s="21"/>
      <c r="G124" s="21"/>
      <c r="H124" s="21"/>
      <c r="I124" s="156"/>
      <c r="J124" s="21"/>
      <c r="K124" s="21"/>
      <c r="L124" s="21"/>
    </row>
    <row r="125" spans="1:12" x14ac:dyDescent="0.4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12" x14ac:dyDescent="0.4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12" x14ac:dyDescent="0.4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12" x14ac:dyDescent="0.4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 x14ac:dyDescent="0.4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 x14ac:dyDescent="0.4">
      <c r="A130" s="9"/>
      <c r="B130" s="9"/>
      <c r="C130" s="9"/>
      <c r="D130" s="13"/>
      <c r="E130" s="13"/>
      <c r="F130" s="17"/>
      <c r="G130" s="17"/>
      <c r="H130" s="17"/>
      <c r="I130" s="9"/>
      <c r="J130" s="17"/>
      <c r="K130" s="17"/>
      <c r="L130" s="17"/>
    </row>
    <row r="131" spans="1:12" x14ac:dyDescent="0.4">
      <c r="A131" s="9"/>
      <c r="B131" s="9"/>
      <c r="C131" s="9"/>
      <c r="D131" s="13"/>
      <c r="E131" s="13"/>
      <c r="F131" s="17"/>
      <c r="G131" s="17"/>
      <c r="H131" s="17"/>
      <c r="I131" s="9"/>
      <c r="J131" s="17"/>
      <c r="K131" s="17"/>
      <c r="L131" s="17"/>
    </row>
    <row r="132" spans="1:12" x14ac:dyDescent="0.4">
      <c r="A132" s="9"/>
      <c r="B132" s="9"/>
      <c r="C132" s="9"/>
      <c r="D132" s="13"/>
      <c r="E132" s="13"/>
      <c r="F132" s="17"/>
      <c r="G132" s="17"/>
      <c r="H132" s="17"/>
      <c r="I132" s="9"/>
      <c r="J132" s="17"/>
      <c r="K132" s="17"/>
      <c r="L132" s="17"/>
    </row>
    <row r="133" spans="1:12" x14ac:dyDescent="0.4"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 x14ac:dyDescent="0.4">
      <c r="A134" s="131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 x14ac:dyDescent="0.4">
      <c r="A135" s="131"/>
      <c r="B135" s="9"/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 x14ac:dyDescent="0.4">
      <c r="A136" s="131"/>
      <c r="B136" s="9"/>
      <c r="C136" s="9"/>
      <c r="D136" s="13"/>
      <c r="E136" s="13"/>
      <c r="F136" s="13"/>
      <c r="G136" s="13"/>
      <c r="H136" s="13"/>
      <c r="I136" s="9"/>
      <c r="J136" s="17"/>
      <c r="K136" s="17"/>
      <c r="L136" s="17"/>
    </row>
    <row r="137" spans="1:12" x14ac:dyDescent="0.4">
      <c r="A137" s="131"/>
      <c r="B137" s="9"/>
      <c r="C137" s="9"/>
      <c r="D137" s="13"/>
      <c r="E137" s="13"/>
      <c r="F137" s="13"/>
      <c r="G137" s="13"/>
      <c r="H137" s="13"/>
      <c r="I137" s="9"/>
      <c r="J137" s="17"/>
      <c r="K137" s="17"/>
      <c r="L137" s="17"/>
    </row>
    <row r="138" spans="1:12" x14ac:dyDescent="0.4">
      <c r="C138" s="9"/>
      <c r="D138" s="13"/>
      <c r="E138" s="13"/>
      <c r="F138" s="13"/>
      <c r="G138" s="13"/>
      <c r="H138" s="13"/>
      <c r="I138" s="9"/>
      <c r="J138" s="17"/>
      <c r="K138" s="17"/>
      <c r="L138" s="17"/>
    </row>
    <row r="139" spans="1:12" x14ac:dyDescent="0.4">
      <c r="A139" s="13"/>
      <c r="B139" s="24" t="s">
        <v>145</v>
      </c>
      <c r="C139" s="13"/>
      <c r="D139" s="24"/>
      <c r="E139" s="13"/>
      <c r="G139" s="24"/>
      <c r="H139" s="24" t="s">
        <v>145</v>
      </c>
      <c r="I139" s="13"/>
      <c r="J139" s="13"/>
      <c r="K139" s="13"/>
      <c r="L139" s="13"/>
    </row>
    <row r="140" spans="1:12" ht="17.25" customHeight="1" x14ac:dyDescent="0.4">
      <c r="A140" s="222"/>
      <c r="B140" s="222"/>
      <c r="C140" s="222"/>
      <c r="D140" s="222"/>
      <c r="E140" s="222"/>
      <c r="F140" s="222"/>
      <c r="G140" s="222"/>
      <c r="H140" s="222"/>
      <c r="I140" s="222"/>
      <c r="J140" s="222"/>
      <c r="K140" s="222"/>
      <c r="L140" s="222"/>
    </row>
    <row r="141" spans="1:12" x14ac:dyDescent="0.4">
      <c r="A141" s="9"/>
      <c r="B141" s="9"/>
      <c r="C141" s="9"/>
      <c r="D141" s="193" t="s">
        <v>244</v>
      </c>
      <c r="E141" s="13"/>
      <c r="F141" s="21">
        <f>+F122-F44</f>
        <v>0</v>
      </c>
      <c r="G141" s="21"/>
      <c r="H141" s="21">
        <f>+H122-H44</f>
        <v>0</v>
      </c>
      <c r="I141" s="9"/>
      <c r="J141" s="21">
        <f>+J122-J44</f>
        <v>0</v>
      </c>
      <c r="K141" s="21"/>
      <c r="L141" s="21">
        <f>+L122-L44</f>
        <v>0</v>
      </c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40:L140"/>
    <mergeCell ref="A98:L98"/>
    <mergeCell ref="F100:L100"/>
    <mergeCell ref="A60:C60"/>
    <mergeCell ref="A94:L94"/>
    <mergeCell ref="A97:L97"/>
    <mergeCell ref="A99:L99"/>
    <mergeCell ref="F101:H101"/>
    <mergeCell ref="J101:L101"/>
    <mergeCell ref="F56:H56"/>
    <mergeCell ref="J56:L56"/>
    <mergeCell ref="A49:L49"/>
    <mergeCell ref="A52:L52"/>
    <mergeCell ref="F55:L55"/>
    <mergeCell ref="A53:L53"/>
    <mergeCell ref="A54:L54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9" max="15" man="1"/>
    <brk id="9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7"/>
  <sheetViews>
    <sheetView view="pageBreakPreview" zoomScaleNormal="100" zoomScaleSheetLayoutView="100" workbookViewId="0">
      <selection activeCell="A31" sqref="A31"/>
    </sheetView>
  </sheetViews>
  <sheetFormatPr defaultColWidth="9.140625" defaultRowHeight="18" x14ac:dyDescent="0.4"/>
  <cols>
    <col min="1" max="1" width="35.140625" style="9" customWidth="1"/>
    <col min="2" max="2" width="5.140625" style="9" customWidth="1"/>
    <col min="3" max="3" width="1.140625" style="9" customWidth="1"/>
    <col min="4" max="4" width="13.140625" style="9" customWidth="1"/>
    <col min="5" max="5" width="1.140625" style="9" customWidth="1"/>
    <col min="6" max="6" width="10.85546875" style="9" hidden="1" customWidth="1"/>
    <col min="7" max="7" width="1.140625" style="9" hidden="1" customWidth="1"/>
    <col min="8" max="8" width="12.42578125" style="9" bestFit="1" customWidth="1"/>
    <col min="9" max="9" width="1.140625" style="9" hidden="1" customWidth="1"/>
    <col min="10" max="10" width="11.85546875" style="9" hidden="1" customWidth="1"/>
    <col min="11" max="11" width="0.85546875" style="9" customWidth="1"/>
    <col min="12" max="12" width="11.85546875" style="9" customWidth="1"/>
    <col min="13" max="13" width="1" style="9" customWidth="1"/>
    <col min="14" max="14" width="12.7109375" style="9" customWidth="1"/>
    <col min="15" max="15" width="1" style="9" customWidth="1"/>
    <col min="16" max="16" width="13.42578125" style="9" customWidth="1"/>
    <col min="17" max="17" width="1" style="9" customWidth="1"/>
    <col min="18" max="18" width="11.85546875" style="9" hidden="1" customWidth="1"/>
    <col min="19" max="19" width="1" style="9" hidden="1" customWidth="1"/>
    <col min="20" max="20" width="12.85546875" style="9" customWidth="1"/>
    <col min="21" max="21" width="1.140625" style="9" customWidth="1"/>
    <col min="22" max="22" width="12.85546875" style="9" bestFit="1" customWidth="1"/>
    <col min="23" max="23" width="1.140625" style="9" customWidth="1"/>
    <col min="24" max="24" width="11.85546875" style="9" bestFit="1" customWidth="1"/>
    <col min="25" max="25" width="1.140625" style="9" customWidth="1"/>
    <col min="26" max="26" width="12.85546875" style="9" bestFit="1" customWidth="1"/>
    <col min="27" max="27" width="11.28515625" style="9" hidden="1" customWidth="1"/>
    <col min="28" max="28" width="12.42578125" style="9" bestFit="1" customWidth="1"/>
    <col min="29" max="29" width="16.85546875" style="9" customWidth="1"/>
    <col min="30" max="16384" width="9.140625" style="9"/>
  </cols>
  <sheetData>
    <row r="1" spans="1:29" ht="21.75" customHeight="1" x14ac:dyDescent="0.4">
      <c r="A1" s="3"/>
      <c r="X1" s="228" t="s">
        <v>333</v>
      </c>
      <c r="Y1" s="228"/>
      <c r="Z1" s="228"/>
    </row>
    <row r="2" spans="1:29" x14ac:dyDescent="0.4">
      <c r="A2" s="229" t="s">
        <v>131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</row>
    <row r="3" spans="1:29" x14ac:dyDescent="0.4">
      <c r="A3" s="229" t="s">
        <v>258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18"/>
      <c r="AB3" s="18"/>
    </row>
    <row r="4" spans="1:29" ht="18" customHeight="1" x14ac:dyDescent="0.4">
      <c r="A4" s="229" t="s">
        <v>207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</row>
    <row r="5" spans="1:29" x14ac:dyDescent="0.4">
      <c r="A5" s="229" t="s">
        <v>377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</row>
    <row r="6" spans="1:29" ht="7.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9" x14ac:dyDescent="0.4">
      <c r="A7" s="28"/>
      <c r="B7" s="8"/>
      <c r="C7" s="8"/>
      <c r="D7" s="232" t="s">
        <v>166</v>
      </c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</row>
    <row r="8" spans="1:29" x14ac:dyDescent="0.4">
      <c r="A8" s="28"/>
      <c r="B8" s="8"/>
      <c r="C8" s="8"/>
      <c r="D8" s="21"/>
      <c r="E8" s="21"/>
      <c r="F8" s="128"/>
      <c r="G8" s="128"/>
      <c r="H8" s="128"/>
      <c r="I8" s="21"/>
      <c r="J8" s="21"/>
      <c r="K8" s="21"/>
      <c r="L8" s="230" t="s">
        <v>153</v>
      </c>
      <c r="M8" s="230"/>
      <c r="N8" s="230"/>
      <c r="O8" s="14"/>
      <c r="P8" s="231" t="s">
        <v>229</v>
      </c>
      <c r="Q8" s="231"/>
      <c r="R8" s="231"/>
      <c r="S8" s="231"/>
      <c r="T8" s="231"/>
      <c r="U8" s="8"/>
      <c r="V8" s="150"/>
      <c r="W8" s="147"/>
      <c r="X8" s="151"/>
    </row>
    <row r="9" spans="1:29" x14ac:dyDescent="0.4">
      <c r="D9" s="128"/>
      <c r="E9" s="14"/>
      <c r="F9" s="128"/>
      <c r="G9" s="128"/>
      <c r="H9" s="128"/>
      <c r="I9" s="14"/>
      <c r="J9" s="30" t="s">
        <v>284</v>
      </c>
      <c r="K9" s="14"/>
      <c r="O9" s="30"/>
      <c r="P9" s="30"/>
      <c r="Q9" s="30"/>
      <c r="R9" s="33" t="s">
        <v>298</v>
      </c>
      <c r="S9" s="33"/>
      <c r="T9" s="32"/>
      <c r="U9" s="14"/>
      <c r="V9" s="13" t="s">
        <v>256</v>
      </c>
      <c r="W9" s="32"/>
    </row>
    <row r="10" spans="1:29" x14ac:dyDescent="0.4">
      <c r="B10" s="13"/>
      <c r="D10" s="30" t="s">
        <v>203</v>
      </c>
      <c r="E10" s="30"/>
      <c r="F10" s="30"/>
      <c r="G10" s="30"/>
      <c r="H10" s="30" t="s">
        <v>282</v>
      </c>
      <c r="I10" s="30"/>
      <c r="J10" s="30" t="s">
        <v>285</v>
      </c>
      <c r="K10" s="30"/>
      <c r="L10" s="30"/>
      <c r="M10" s="30"/>
      <c r="N10" s="30"/>
      <c r="O10" s="30"/>
      <c r="P10" s="30" t="s">
        <v>170</v>
      </c>
      <c r="Q10" s="30"/>
      <c r="R10" s="33" t="s">
        <v>299</v>
      </c>
      <c r="S10" s="33"/>
      <c r="T10" s="32" t="s">
        <v>231</v>
      </c>
      <c r="U10" s="14"/>
      <c r="V10" s="8" t="s">
        <v>255</v>
      </c>
      <c r="W10" s="32"/>
      <c r="X10" s="32" t="s">
        <v>227</v>
      </c>
    </row>
    <row r="11" spans="1:29" x14ac:dyDescent="0.4">
      <c r="B11" s="13"/>
      <c r="D11" s="30" t="s">
        <v>167</v>
      </c>
      <c r="E11" s="30"/>
      <c r="F11" s="30"/>
      <c r="G11" s="30"/>
      <c r="H11" s="30" t="s">
        <v>283</v>
      </c>
      <c r="I11" s="30"/>
      <c r="J11" s="30" t="s">
        <v>286</v>
      </c>
      <c r="K11" s="30"/>
      <c r="L11" s="30" t="s">
        <v>174</v>
      </c>
      <c r="M11" s="30"/>
      <c r="N11" s="30"/>
      <c r="O11" s="30"/>
      <c r="P11" s="30" t="s">
        <v>171</v>
      </c>
      <c r="Q11" s="30"/>
      <c r="R11" s="33" t="s">
        <v>300</v>
      </c>
      <c r="S11" s="33"/>
      <c r="T11" s="30" t="s">
        <v>232</v>
      </c>
      <c r="U11" s="14"/>
      <c r="V11" s="8" t="s">
        <v>220</v>
      </c>
      <c r="W11" s="32"/>
      <c r="X11" s="32" t="s">
        <v>228</v>
      </c>
    </row>
    <row r="12" spans="1:29" x14ac:dyDescent="0.4">
      <c r="B12" s="155" t="s">
        <v>219</v>
      </c>
      <c r="D12" s="181" t="s">
        <v>168</v>
      </c>
      <c r="E12" s="181"/>
      <c r="F12" s="181" t="s">
        <v>245</v>
      </c>
      <c r="G12" s="181"/>
      <c r="H12" s="181" t="s">
        <v>169</v>
      </c>
      <c r="I12" s="181"/>
      <c r="J12" s="181" t="s">
        <v>287</v>
      </c>
      <c r="K12" s="181"/>
      <c r="L12" s="181" t="s">
        <v>175</v>
      </c>
      <c r="M12" s="181"/>
      <c r="N12" s="181" t="s">
        <v>155</v>
      </c>
      <c r="O12" s="33"/>
      <c r="P12" s="181" t="s">
        <v>172</v>
      </c>
      <c r="Q12" s="33"/>
      <c r="R12" s="181" t="s">
        <v>301</v>
      </c>
      <c r="S12" s="33"/>
      <c r="T12" s="181" t="s">
        <v>230</v>
      </c>
      <c r="U12" s="14"/>
      <c r="V12" s="36" t="s">
        <v>221</v>
      </c>
      <c r="W12" s="32"/>
      <c r="X12" s="180" t="s">
        <v>249</v>
      </c>
      <c r="Z12" s="180" t="s">
        <v>176</v>
      </c>
      <c r="AC12" s="33"/>
    </row>
    <row r="13" spans="1:29" x14ac:dyDescent="0.4">
      <c r="C13" s="33"/>
      <c r="D13" s="156"/>
      <c r="E13" s="156"/>
      <c r="F13" s="156"/>
      <c r="G13" s="156"/>
      <c r="H13" s="156"/>
      <c r="I13" s="156"/>
      <c r="J13" s="156"/>
      <c r="K13" s="156"/>
      <c r="L13" s="33"/>
      <c r="M13" s="33"/>
      <c r="N13" s="165"/>
      <c r="O13" s="156"/>
      <c r="P13" s="156"/>
      <c r="Q13" s="156"/>
      <c r="R13" s="33"/>
      <c r="S13" s="33"/>
      <c r="T13" s="33"/>
      <c r="U13" s="156"/>
      <c r="V13" s="33"/>
      <c r="W13" s="33"/>
      <c r="X13" s="33"/>
      <c r="Y13" s="156"/>
      <c r="Z13" s="165"/>
    </row>
    <row r="14" spans="1:29" x14ac:dyDescent="0.4">
      <c r="A14" s="9" t="s">
        <v>325</v>
      </c>
      <c r="D14" s="21">
        <v>1164401069.76</v>
      </c>
      <c r="E14" s="21"/>
      <c r="F14" s="21">
        <v>0</v>
      </c>
      <c r="G14" s="21"/>
      <c r="H14" s="21">
        <v>688264273.16999996</v>
      </c>
      <c r="I14" s="21"/>
      <c r="J14" s="21">
        <v>0</v>
      </c>
      <c r="K14" s="21"/>
      <c r="L14" s="21">
        <v>101508576.81</v>
      </c>
      <c r="M14" s="21"/>
      <c r="N14" s="21">
        <v>640369161.44000006</v>
      </c>
      <c r="O14" s="21"/>
      <c r="P14" s="21">
        <v>17740596.210000001</v>
      </c>
      <c r="Q14" s="21"/>
      <c r="R14" s="21">
        <v>0</v>
      </c>
      <c r="S14" s="21"/>
      <c r="T14" s="21">
        <f>SUM(P14:S14)</f>
        <v>17740596.210000001</v>
      </c>
      <c r="U14" s="21"/>
      <c r="V14" s="21">
        <f>SUM(D14:O14)+T14</f>
        <v>2612283677.3899999</v>
      </c>
      <c r="W14" s="21"/>
      <c r="X14" s="21">
        <v>62855854.490000002</v>
      </c>
      <c r="Y14" s="156"/>
      <c r="Z14" s="21">
        <f>SUM(V14:X14)</f>
        <v>2675139531.8799996</v>
      </c>
      <c r="AB14" s="156"/>
      <c r="AC14" s="156"/>
    </row>
    <row r="15" spans="1:29" ht="6.75" customHeight="1" x14ac:dyDescent="0.4">
      <c r="B15" s="13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156"/>
      <c r="Z15" s="21"/>
    </row>
    <row r="16" spans="1:29" x14ac:dyDescent="0.4">
      <c r="A16" s="9" t="s">
        <v>276</v>
      </c>
      <c r="B16" s="13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56"/>
      <c r="Z16" s="21"/>
    </row>
    <row r="17" spans="1:29" hidden="1" x14ac:dyDescent="0.4">
      <c r="A17" s="9" t="s">
        <v>303</v>
      </c>
      <c r="B17" s="13"/>
      <c r="D17" s="21">
        <v>0</v>
      </c>
      <c r="E17" s="14"/>
      <c r="F17" s="21">
        <v>0</v>
      </c>
      <c r="G17" s="21"/>
      <c r="H17" s="21">
        <v>0</v>
      </c>
      <c r="I17" s="14"/>
      <c r="J17" s="21">
        <v>0</v>
      </c>
      <c r="K17" s="21"/>
      <c r="L17" s="21">
        <v>0</v>
      </c>
      <c r="M17" s="21"/>
      <c r="N17" s="21">
        <v>0</v>
      </c>
      <c r="O17" s="21"/>
      <c r="P17" s="21">
        <v>0</v>
      </c>
      <c r="Q17" s="21"/>
      <c r="R17" s="21">
        <v>0</v>
      </c>
      <c r="S17" s="21"/>
      <c r="T17" s="21">
        <f t="shared" ref="T17" si="0">SUM(P17:S17)</f>
        <v>0</v>
      </c>
      <c r="U17" s="21"/>
      <c r="V17" s="21">
        <f t="shared" ref="V17" si="1">SUM(D17:O17)+T17</f>
        <v>0</v>
      </c>
      <c r="W17" s="21"/>
      <c r="X17" s="21">
        <v>0</v>
      </c>
      <c r="Y17" s="156"/>
      <c r="Z17" s="21">
        <f t="shared" ref="Z17" si="2">SUM(V17:X17)</f>
        <v>0</v>
      </c>
    </row>
    <row r="18" spans="1:29" hidden="1" x14ac:dyDescent="0.4">
      <c r="A18" s="9" t="s">
        <v>304</v>
      </c>
      <c r="B18" s="13"/>
      <c r="D18" s="21">
        <v>0</v>
      </c>
      <c r="E18" s="14"/>
      <c r="F18" s="21">
        <v>0</v>
      </c>
      <c r="G18" s="21"/>
      <c r="H18" s="21">
        <v>0</v>
      </c>
      <c r="I18" s="14"/>
      <c r="J18" s="21">
        <v>0</v>
      </c>
      <c r="K18" s="21"/>
      <c r="L18" s="21">
        <v>0</v>
      </c>
      <c r="M18" s="21"/>
      <c r="N18" s="21">
        <v>0</v>
      </c>
      <c r="O18" s="21"/>
      <c r="P18" s="21">
        <v>0</v>
      </c>
      <c r="Q18" s="21"/>
      <c r="R18" s="21">
        <v>0</v>
      </c>
      <c r="S18" s="21"/>
      <c r="T18" s="21">
        <f t="shared" ref="T18" si="3">SUM(P18:S18)</f>
        <v>0</v>
      </c>
      <c r="U18" s="21"/>
      <c r="V18" s="21">
        <f t="shared" ref="V18" si="4">SUM(D18:O18)+T18</f>
        <v>0</v>
      </c>
      <c r="W18" s="21"/>
      <c r="X18" s="21">
        <v>0</v>
      </c>
      <c r="Y18" s="156"/>
      <c r="Z18" s="21">
        <f t="shared" ref="Z18" si="5">SUM(V18:X18)</f>
        <v>0</v>
      </c>
    </row>
    <row r="19" spans="1:29" x14ac:dyDescent="0.4">
      <c r="A19" s="9" t="s">
        <v>270</v>
      </c>
      <c r="B19" s="13">
        <v>25</v>
      </c>
      <c r="D19" s="21">
        <v>0</v>
      </c>
      <c r="E19" s="14"/>
      <c r="F19" s="21">
        <v>0</v>
      </c>
      <c r="G19" s="21"/>
      <c r="H19" s="21">
        <v>0</v>
      </c>
      <c r="I19" s="14"/>
      <c r="J19" s="21">
        <v>0</v>
      </c>
      <c r="K19" s="21"/>
      <c r="L19" s="21">
        <v>0</v>
      </c>
      <c r="M19" s="21"/>
      <c r="N19" s="21">
        <v>-116437235.14</v>
      </c>
      <c r="O19" s="21"/>
      <c r="P19" s="21">
        <v>0</v>
      </c>
      <c r="Q19" s="21"/>
      <c r="R19" s="21">
        <v>0</v>
      </c>
      <c r="S19" s="21"/>
      <c r="T19" s="21">
        <f>SUM(P19:S19)</f>
        <v>0</v>
      </c>
      <c r="U19" s="21"/>
      <c r="V19" s="21">
        <f>SUM(D19:O19)+T19</f>
        <v>-116437235.14</v>
      </c>
      <c r="W19" s="21"/>
      <c r="X19" s="21">
        <v>0</v>
      </c>
      <c r="Y19" s="156"/>
      <c r="Z19" s="21">
        <f>SUM(V19:X19)</f>
        <v>-116437235.14</v>
      </c>
    </row>
    <row r="20" spans="1:29" x14ac:dyDescent="0.4">
      <c r="A20" s="9" t="s">
        <v>305</v>
      </c>
      <c r="B20" s="13"/>
      <c r="D20" s="21">
        <v>0</v>
      </c>
      <c r="E20" s="14"/>
      <c r="F20" s="21">
        <v>0</v>
      </c>
      <c r="G20" s="21"/>
      <c r="H20" s="21">
        <v>0</v>
      </c>
      <c r="I20" s="14"/>
      <c r="J20" s="21">
        <v>0</v>
      </c>
      <c r="K20" s="21"/>
      <c r="L20" s="21">
        <v>1543436.5</v>
      </c>
      <c r="M20" s="21"/>
      <c r="N20" s="21">
        <f>-L20</f>
        <v>-1543436.5</v>
      </c>
      <c r="O20" s="21"/>
      <c r="P20" s="21">
        <v>0</v>
      </c>
      <c r="Q20" s="21"/>
      <c r="R20" s="21">
        <v>0</v>
      </c>
      <c r="S20" s="21"/>
      <c r="T20" s="21">
        <f>SUM(P20:S20)</f>
        <v>0</v>
      </c>
      <c r="U20" s="21"/>
      <c r="V20" s="21">
        <f>SUM(D20:O20)+T20</f>
        <v>0</v>
      </c>
      <c r="W20" s="21"/>
      <c r="X20" s="21">
        <v>0</v>
      </c>
      <c r="Y20" s="156"/>
      <c r="Z20" s="21">
        <f>SUM(V20:X20)</f>
        <v>0</v>
      </c>
    </row>
    <row r="21" spans="1:29" x14ac:dyDescent="0.4">
      <c r="A21" s="9" t="s">
        <v>327</v>
      </c>
      <c r="D21" s="21">
        <v>0</v>
      </c>
      <c r="E21" s="21"/>
      <c r="F21" s="21">
        <v>0</v>
      </c>
      <c r="G21" s="21"/>
      <c r="H21" s="21">
        <v>0</v>
      </c>
      <c r="I21" s="21"/>
      <c r="J21" s="21">
        <v>0</v>
      </c>
      <c r="K21" s="21"/>
      <c r="L21" s="14">
        <v>0</v>
      </c>
      <c r="M21" s="14"/>
      <c r="N21" s="14">
        <f>+'PL_Q3-67'!H41</f>
        <v>-11613483.250000009</v>
      </c>
      <c r="O21" s="21"/>
      <c r="P21" s="21">
        <f>+'PL_Q3-67'!H74</f>
        <v>-6294089.4800000004</v>
      </c>
      <c r="Q21" s="21"/>
      <c r="R21" s="14">
        <v>0</v>
      </c>
      <c r="S21" s="14"/>
      <c r="T21" s="14">
        <f>SUM(P21:S21)</f>
        <v>-6294089.4800000004</v>
      </c>
      <c r="U21" s="21"/>
      <c r="V21" s="21">
        <f>SUM(D21:O21)+T21</f>
        <v>-17907572.730000012</v>
      </c>
      <c r="W21" s="21"/>
      <c r="X21" s="21">
        <v>-445446.35</v>
      </c>
      <c r="Y21" s="156"/>
      <c r="Z21" s="21">
        <f>SUM(V21:X21)</f>
        <v>-18353019.080000013</v>
      </c>
      <c r="AB21" s="156">
        <f>N21-'PL_Q3-67'!H41</f>
        <v>0</v>
      </c>
    </row>
    <row r="22" spans="1:29" hidden="1" x14ac:dyDescent="0.4">
      <c r="A22" s="9" t="s">
        <v>296</v>
      </c>
      <c r="D22" s="21"/>
      <c r="E22" s="21"/>
      <c r="F22" s="21"/>
      <c r="G22" s="21"/>
      <c r="H22" s="21"/>
      <c r="I22" s="21"/>
      <c r="J22" s="21"/>
      <c r="K22" s="21"/>
      <c r="L22" s="14"/>
      <c r="M22" s="14"/>
      <c r="N22" s="14"/>
      <c r="O22" s="21"/>
      <c r="P22" s="21"/>
      <c r="Q22" s="21"/>
      <c r="R22" s="14"/>
      <c r="S22" s="14"/>
      <c r="T22" s="14"/>
      <c r="U22" s="21"/>
      <c r="V22" s="21"/>
      <c r="W22" s="21"/>
      <c r="X22" s="21"/>
      <c r="Y22" s="156"/>
      <c r="Z22" s="21"/>
      <c r="AB22" s="156"/>
    </row>
    <row r="23" spans="1:29" hidden="1" x14ac:dyDescent="0.4">
      <c r="A23" s="9" t="s">
        <v>297</v>
      </c>
      <c r="D23" s="21">
        <v>0</v>
      </c>
      <c r="E23" s="21"/>
      <c r="F23" s="21">
        <v>0</v>
      </c>
      <c r="G23" s="21"/>
      <c r="H23" s="21">
        <v>0</v>
      </c>
      <c r="I23" s="21"/>
      <c r="J23" s="21">
        <v>0</v>
      </c>
      <c r="K23" s="21"/>
      <c r="L23" s="14">
        <v>0</v>
      </c>
      <c r="M23" s="14"/>
      <c r="N23" s="14">
        <f>-R23</f>
        <v>0</v>
      </c>
      <c r="O23" s="21"/>
      <c r="P23" s="21">
        <f>+'PL_Q3-67'!F62</f>
        <v>0</v>
      </c>
      <c r="Q23" s="21"/>
      <c r="R23" s="14">
        <f>-R21</f>
        <v>0</v>
      </c>
      <c r="S23" s="14"/>
      <c r="T23" s="14">
        <f>SUM(P23:S23)</f>
        <v>0</v>
      </c>
      <c r="U23" s="21"/>
      <c r="V23" s="21">
        <f>SUM(D23:O23)+T23</f>
        <v>0</v>
      </c>
      <c r="W23" s="21"/>
      <c r="X23" s="21">
        <v>0</v>
      </c>
      <c r="Y23" s="156"/>
      <c r="Z23" s="21">
        <f>SUM(V23:X23)</f>
        <v>0</v>
      </c>
      <c r="AB23" s="156"/>
    </row>
    <row r="24" spans="1:29" ht="9.75" customHeight="1" x14ac:dyDescent="0.4">
      <c r="B24" s="13"/>
      <c r="D24" s="157"/>
      <c r="E24" s="156"/>
      <c r="F24" s="157"/>
      <c r="G24" s="21"/>
      <c r="H24" s="157"/>
      <c r="I24" s="156"/>
      <c r="J24" s="157"/>
      <c r="K24" s="21"/>
      <c r="L24" s="157"/>
      <c r="M24" s="166"/>
      <c r="N24" s="157"/>
      <c r="O24" s="21"/>
      <c r="P24" s="157"/>
      <c r="Q24" s="21"/>
      <c r="R24" s="157"/>
      <c r="S24" s="21"/>
      <c r="T24" s="157"/>
      <c r="U24" s="156"/>
      <c r="V24" s="157"/>
      <c r="W24" s="21"/>
      <c r="X24" s="157"/>
      <c r="Y24" s="156"/>
      <c r="Z24" s="157"/>
    </row>
    <row r="25" spans="1:29" ht="10.5" customHeight="1" x14ac:dyDescent="0.4"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21"/>
      <c r="W25" s="21"/>
      <c r="X25" s="21"/>
      <c r="Y25" s="156"/>
      <c r="Z25" s="156"/>
    </row>
    <row r="26" spans="1:29" ht="18.75" thickBot="1" x14ac:dyDescent="0.45">
      <c r="A26" s="9" t="s">
        <v>378</v>
      </c>
      <c r="D26" s="167">
        <f>SUM(D14:D25)</f>
        <v>1164401069.76</v>
      </c>
      <c r="E26" s="14"/>
      <c r="F26" s="167">
        <f>SUM(F14:F25)</f>
        <v>0</v>
      </c>
      <c r="G26" s="21"/>
      <c r="H26" s="167">
        <f>SUM(H14:H25)</f>
        <v>688264273.16999996</v>
      </c>
      <c r="I26" s="14"/>
      <c r="J26" s="167">
        <f>SUM(J14:J25)</f>
        <v>0</v>
      </c>
      <c r="K26" s="21"/>
      <c r="L26" s="167">
        <f>SUM(L14:L25)</f>
        <v>103052013.31</v>
      </c>
      <c r="M26" s="14"/>
      <c r="N26" s="167">
        <f>SUM(N14:N25)</f>
        <v>510775006.55000007</v>
      </c>
      <c r="O26" s="21"/>
      <c r="P26" s="167">
        <f>SUM(P14:P25)</f>
        <v>11446506.73</v>
      </c>
      <c r="Q26" s="21"/>
      <c r="R26" s="167">
        <f>SUM(R14:R25)</f>
        <v>0</v>
      </c>
      <c r="S26" s="21"/>
      <c r="T26" s="167">
        <f>SUM(T14:T25)</f>
        <v>11446506.73</v>
      </c>
      <c r="U26" s="14"/>
      <c r="V26" s="167">
        <f>SUM(V14:V25)</f>
        <v>2477938869.52</v>
      </c>
      <c r="W26" s="21"/>
      <c r="X26" s="167">
        <f>SUM(X14:X25)</f>
        <v>62410408.140000001</v>
      </c>
      <c r="Y26" s="156"/>
      <c r="Z26" s="167">
        <f>SUM(Z14:Z25)</f>
        <v>2540349277.6599998</v>
      </c>
      <c r="AB26" s="156">
        <f>Z26-'BS_Q3-67'!H121</f>
        <v>-395339716.38999987</v>
      </c>
      <c r="AC26" s="156">
        <f>N26-'BS_Q3-67'!H117</f>
        <v>-394128715.08999991</v>
      </c>
    </row>
    <row r="27" spans="1:29" ht="12" customHeight="1" thickTop="1" x14ac:dyDescent="0.4"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</row>
    <row r="28" spans="1:29" x14ac:dyDescent="0.4">
      <c r="A28" s="9" t="s">
        <v>347</v>
      </c>
      <c r="D28" s="21">
        <v>1164401069.76</v>
      </c>
      <c r="E28" s="21"/>
      <c r="F28" s="21">
        <v>0</v>
      </c>
      <c r="G28" s="21"/>
      <c r="H28" s="21">
        <v>688264273.16999996</v>
      </c>
      <c r="I28" s="21"/>
      <c r="J28" s="21">
        <v>0</v>
      </c>
      <c r="K28" s="21"/>
      <c r="L28" s="21">
        <v>107803033.52</v>
      </c>
      <c r="M28" s="21"/>
      <c r="N28" s="21">
        <v>904903721.63999999</v>
      </c>
      <c r="O28" s="21"/>
      <c r="P28" s="21">
        <v>7757018.6100000003</v>
      </c>
      <c r="Q28" s="21"/>
      <c r="R28" s="21">
        <v>0</v>
      </c>
      <c r="S28" s="21"/>
      <c r="T28" s="21">
        <f>SUM(P28:S28)</f>
        <v>7757018.6100000003</v>
      </c>
      <c r="U28" s="21"/>
      <c r="V28" s="21">
        <f>SUM(D28:O28)+T28</f>
        <v>2873129116.6999998</v>
      </c>
      <c r="W28" s="21"/>
      <c r="X28" s="21">
        <v>62559877.350000001</v>
      </c>
      <c r="Y28" s="156"/>
      <c r="Z28" s="21">
        <f>SUM(V28:X28)</f>
        <v>2935688994.0499997</v>
      </c>
      <c r="AB28" s="156">
        <f>Z28-'BS_Q3-67'!H121</f>
        <v>0</v>
      </c>
    </row>
    <row r="29" spans="1:29" ht="9" customHeight="1" x14ac:dyDescent="0.4">
      <c r="B29" s="13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156"/>
      <c r="Z29" s="21"/>
    </row>
    <row r="30" spans="1:29" x14ac:dyDescent="0.4">
      <c r="A30" s="9" t="s">
        <v>276</v>
      </c>
      <c r="B30" s="1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156"/>
      <c r="Z30" s="21"/>
    </row>
    <row r="31" spans="1:29" x14ac:dyDescent="0.4">
      <c r="A31" s="9" t="s">
        <v>303</v>
      </c>
      <c r="B31" s="13">
        <v>22</v>
      </c>
      <c r="D31" s="21">
        <v>185701489.12</v>
      </c>
      <c r="E31" s="14"/>
      <c r="F31" s="21">
        <v>0</v>
      </c>
      <c r="G31" s="21"/>
      <c r="H31" s="21">
        <v>656640465.54999995</v>
      </c>
      <c r="I31" s="14"/>
      <c r="J31" s="21">
        <v>0</v>
      </c>
      <c r="K31" s="21"/>
      <c r="L31" s="21">
        <v>0</v>
      </c>
      <c r="M31" s="21"/>
      <c r="N31" s="21">
        <v>0</v>
      </c>
      <c r="O31" s="21"/>
      <c r="P31" s="21">
        <v>0</v>
      </c>
      <c r="Q31" s="21"/>
      <c r="R31" s="21">
        <v>0</v>
      </c>
      <c r="S31" s="21"/>
      <c r="T31" s="21">
        <f t="shared" ref="T31:T32" si="6">SUM(P31:S31)</f>
        <v>0</v>
      </c>
      <c r="U31" s="21"/>
      <c r="V31" s="21">
        <f t="shared" ref="V31:V32" si="7">SUM(D31:O31)+T31</f>
        <v>842341954.66999996</v>
      </c>
      <c r="W31" s="21"/>
      <c r="X31" s="21">
        <v>0</v>
      </c>
      <c r="Y31" s="156"/>
      <c r="Z31" s="21">
        <f t="shared" ref="Z31:Z32" si="8">SUM(V31:X31)</f>
        <v>842341954.66999996</v>
      </c>
    </row>
    <row r="32" spans="1:29" hidden="1" x14ac:dyDescent="0.4">
      <c r="A32" s="9" t="s">
        <v>304</v>
      </c>
      <c r="B32" s="13"/>
      <c r="D32" s="21">
        <v>0</v>
      </c>
      <c r="E32" s="14"/>
      <c r="F32" s="21">
        <v>0</v>
      </c>
      <c r="G32" s="21"/>
      <c r="H32" s="21">
        <v>0</v>
      </c>
      <c r="I32" s="14"/>
      <c r="J32" s="21">
        <v>0</v>
      </c>
      <c r="K32" s="21"/>
      <c r="L32" s="21">
        <v>0</v>
      </c>
      <c r="M32" s="21"/>
      <c r="N32" s="21">
        <v>0</v>
      </c>
      <c r="O32" s="21"/>
      <c r="P32" s="21">
        <v>0</v>
      </c>
      <c r="Q32" s="21"/>
      <c r="R32" s="21">
        <v>0</v>
      </c>
      <c r="S32" s="21"/>
      <c r="T32" s="21">
        <f t="shared" si="6"/>
        <v>0</v>
      </c>
      <c r="U32" s="21"/>
      <c r="V32" s="21">
        <f t="shared" si="7"/>
        <v>0</v>
      </c>
      <c r="W32" s="21"/>
      <c r="X32" s="21">
        <v>0</v>
      </c>
      <c r="Y32" s="156"/>
      <c r="Z32" s="21">
        <f t="shared" si="8"/>
        <v>0</v>
      </c>
    </row>
    <row r="33" spans="1:30" x14ac:dyDescent="0.4">
      <c r="A33" s="9" t="s">
        <v>270</v>
      </c>
      <c r="B33" s="13">
        <v>25</v>
      </c>
      <c r="D33" s="21">
        <v>0</v>
      </c>
      <c r="E33" s="14"/>
      <c r="F33" s="21">
        <v>0</v>
      </c>
      <c r="G33" s="21"/>
      <c r="H33" s="21">
        <v>0</v>
      </c>
      <c r="I33" s="14"/>
      <c r="J33" s="21">
        <v>0</v>
      </c>
      <c r="K33" s="21"/>
      <c r="L33" s="21">
        <v>0</v>
      </c>
      <c r="M33" s="21"/>
      <c r="N33" s="21">
        <v>-247731674.69</v>
      </c>
      <c r="O33" s="21"/>
      <c r="P33" s="21">
        <v>0</v>
      </c>
      <c r="Q33" s="21"/>
      <c r="R33" s="21">
        <v>0</v>
      </c>
      <c r="S33" s="21"/>
      <c r="T33" s="21">
        <f>SUM(P33:S33)</f>
        <v>0</v>
      </c>
      <c r="U33" s="21"/>
      <c r="V33" s="21">
        <f>SUM(D33:O33)+T33</f>
        <v>-247731674.69</v>
      </c>
      <c r="W33" s="21"/>
      <c r="X33" s="21">
        <v>0</v>
      </c>
      <c r="Y33" s="156"/>
      <c r="Z33" s="21">
        <f>SUM(V33:X33)</f>
        <v>-247731674.69</v>
      </c>
    </row>
    <row r="34" spans="1:30" x14ac:dyDescent="0.4">
      <c r="A34" s="9" t="s">
        <v>305</v>
      </c>
      <c r="B34" s="13"/>
      <c r="D34" s="21">
        <v>0</v>
      </c>
      <c r="E34" s="14"/>
      <c r="F34" s="21">
        <v>0</v>
      </c>
      <c r="G34" s="21"/>
      <c r="H34" s="21">
        <v>0</v>
      </c>
      <c r="I34" s="14"/>
      <c r="J34" s="21">
        <v>0</v>
      </c>
      <c r="K34" s="21"/>
      <c r="L34" s="21">
        <v>4149128.17</v>
      </c>
      <c r="M34" s="21"/>
      <c r="N34" s="21">
        <f>-L34</f>
        <v>-4149128.17</v>
      </c>
      <c r="O34" s="21"/>
      <c r="P34" s="21">
        <v>0</v>
      </c>
      <c r="Q34" s="21"/>
      <c r="R34" s="21">
        <v>0</v>
      </c>
      <c r="S34" s="21"/>
      <c r="T34" s="21">
        <f>SUM(P34:S34)</f>
        <v>0</v>
      </c>
      <c r="U34" s="21"/>
      <c r="V34" s="21">
        <f>SUM(D34:O34)+T34</f>
        <v>0</v>
      </c>
      <c r="W34" s="21"/>
      <c r="X34" s="21">
        <v>0</v>
      </c>
      <c r="Y34" s="156"/>
      <c r="Z34" s="21">
        <f>SUM(V34:X34)</f>
        <v>0</v>
      </c>
    </row>
    <row r="35" spans="1:30" x14ac:dyDescent="0.4">
      <c r="A35" s="9" t="s">
        <v>327</v>
      </c>
      <c r="D35" s="21">
        <v>0</v>
      </c>
      <c r="E35" s="21"/>
      <c r="F35" s="21">
        <v>0</v>
      </c>
      <c r="G35" s="21"/>
      <c r="H35" s="21">
        <v>0</v>
      </c>
      <c r="I35" s="21"/>
      <c r="J35" s="21">
        <v>0</v>
      </c>
      <c r="K35" s="21"/>
      <c r="L35" s="14">
        <v>0</v>
      </c>
      <c r="M35" s="14"/>
      <c r="N35" s="14">
        <f>+'PL_Q3-67'!F41</f>
        <v>104916093.19</v>
      </c>
      <c r="O35" s="21"/>
      <c r="P35" s="21">
        <f>+'PL_Q3-67'!F74</f>
        <v>-14862116.84</v>
      </c>
      <c r="Q35" s="21"/>
      <c r="R35" s="14">
        <v>0</v>
      </c>
      <c r="S35" s="14"/>
      <c r="T35" s="14">
        <f>SUM(P35:S35)</f>
        <v>-14862116.84</v>
      </c>
      <c r="U35" s="21"/>
      <c r="V35" s="21">
        <f>SUM(D35:O35)+T35</f>
        <v>90053976.349999994</v>
      </c>
      <c r="W35" s="21"/>
      <c r="X35" s="21">
        <f>+'PL_Q3-67'!F42</f>
        <v>-300119.84000000003</v>
      </c>
      <c r="Y35" s="156"/>
      <c r="Z35" s="21">
        <f>SUM(V35:X35)</f>
        <v>89753856.50999999</v>
      </c>
    </row>
    <row r="36" spans="1:30" hidden="1" x14ac:dyDescent="0.4">
      <c r="A36" s="9" t="s">
        <v>296</v>
      </c>
      <c r="D36" s="21"/>
      <c r="E36" s="21"/>
      <c r="F36" s="21"/>
      <c r="G36" s="21"/>
      <c r="H36" s="21"/>
      <c r="I36" s="21"/>
      <c r="J36" s="21"/>
      <c r="K36" s="21"/>
      <c r="L36" s="14"/>
      <c r="M36" s="14"/>
      <c r="N36" s="14"/>
      <c r="O36" s="21"/>
      <c r="P36" s="21"/>
      <c r="Q36" s="21"/>
      <c r="R36" s="14"/>
      <c r="S36" s="14"/>
      <c r="T36" s="14"/>
      <c r="U36" s="21"/>
      <c r="V36" s="21"/>
      <c r="W36" s="21"/>
      <c r="X36" s="21"/>
      <c r="Y36" s="156"/>
      <c r="Z36" s="21"/>
    </row>
    <row r="37" spans="1:30" hidden="1" x14ac:dyDescent="0.4">
      <c r="A37" s="9" t="s">
        <v>297</v>
      </c>
      <c r="D37" s="21">
        <v>0</v>
      </c>
      <c r="E37" s="21"/>
      <c r="F37" s="21">
        <v>0</v>
      </c>
      <c r="G37" s="21"/>
      <c r="H37" s="21">
        <v>0</v>
      </c>
      <c r="I37" s="21"/>
      <c r="J37" s="21">
        <v>0</v>
      </c>
      <c r="K37" s="21"/>
      <c r="L37" s="14">
        <v>0</v>
      </c>
      <c r="M37" s="14"/>
      <c r="N37" s="14">
        <f>-R37</f>
        <v>0</v>
      </c>
      <c r="O37" s="21"/>
      <c r="P37" s="21">
        <v>0</v>
      </c>
      <c r="Q37" s="21"/>
      <c r="R37" s="14">
        <f>-R35</f>
        <v>0</v>
      </c>
      <c r="S37" s="14"/>
      <c r="T37" s="14">
        <f>SUM(P37:S37)</f>
        <v>0</v>
      </c>
      <c r="U37" s="21"/>
      <c r="V37" s="21">
        <f>SUM(D37:O37)+T37</f>
        <v>0</v>
      </c>
      <c r="W37" s="21"/>
      <c r="X37" s="21">
        <v>0</v>
      </c>
      <c r="Y37" s="156"/>
      <c r="Z37" s="21">
        <f>SUM(V37:X37)</f>
        <v>0</v>
      </c>
    </row>
    <row r="38" spans="1:30" ht="9.75" customHeight="1" x14ac:dyDescent="0.4">
      <c r="B38" s="13"/>
      <c r="D38" s="157"/>
      <c r="E38" s="156"/>
      <c r="F38" s="157"/>
      <c r="G38" s="21"/>
      <c r="H38" s="157"/>
      <c r="I38" s="156"/>
      <c r="J38" s="157"/>
      <c r="K38" s="21"/>
      <c r="L38" s="157"/>
      <c r="M38" s="166"/>
      <c r="N38" s="157"/>
      <c r="O38" s="21"/>
      <c r="P38" s="157"/>
      <c r="Q38" s="21"/>
      <c r="R38" s="157"/>
      <c r="S38" s="21"/>
      <c r="T38" s="157"/>
      <c r="U38" s="156"/>
      <c r="V38" s="157"/>
      <c r="W38" s="21"/>
      <c r="X38" s="157"/>
      <c r="Y38" s="156"/>
      <c r="Z38" s="157"/>
    </row>
    <row r="39" spans="1:30" ht="11.25" customHeight="1" x14ac:dyDescent="0.4"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21"/>
      <c r="W39" s="21"/>
      <c r="X39" s="21"/>
      <c r="Y39" s="156"/>
      <c r="Z39" s="156"/>
    </row>
    <row r="40" spans="1:30" ht="18.75" thickBot="1" x14ac:dyDescent="0.45">
      <c r="A40" s="9" t="s">
        <v>379</v>
      </c>
      <c r="D40" s="167">
        <f>SUM(D28:D39)</f>
        <v>1350102558.8800001</v>
      </c>
      <c r="E40" s="14"/>
      <c r="F40" s="167">
        <f>SUM(F28:F39)</f>
        <v>0</v>
      </c>
      <c r="G40" s="21"/>
      <c r="H40" s="167">
        <f>SUM(H28:H39)</f>
        <v>1344904738.7199998</v>
      </c>
      <c r="I40" s="14"/>
      <c r="J40" s="167">
        <f>SUM(J28:J39)</f>
        <v>0</v>
      </c>
      <c r="K40" s="21"/>
      <c r="L40" s="167">
        <f>SUM(L28:L39)</f>
        <v>111952161.69</v>
      </c>
      <c r="M40" s="14"/>
      <c r="N40" s="167">
        <f>SUM(N28:N39)</f>
        <v>757939011.97000003</v>
      </c>
      <c r="O40" s="21"/>
      <c r="P40" s="167">
        <f>SUM(P28:P39)</f>
        <v>-7105098.2299999995</v>
      </c>
      <c r="Q40" s="21"/>
      <c r="R40" s="167">
        <f>SUM(R28:R39)</f>
        <v>0</v>
      </c>
      <c r="S40" s="21"/>
      <c r="T40" s="167">
        <f>SUM(T28:T39)</f>
        <v>-7105098.2299999995</v>
      </c>
      <c r="U40" s="14"/>
      <c r="V40" s="167">
        <f>SUM(V28:V39)</f>
        <v>3557793373.0299997</v>
      </c>
      <c r="W40" s="21"/>
      <c r="X40" s="167">
        <f>SUM(X28:X39)</f>
        <v>62259757.509999998</v>
      </c>
      <c r="Y40" s="156"/>
      <c r="Z40" s="167">
        <f>SUM(Z28:Z39)</f>
        <v>3620053130.54</v>
      </c>
      <c r="AB40" s="18">
        <f>Z40-'BS_Q3-67'!F121</f>
        <v>0</v>
      </c>
      <c r="AC40" s="156">
        <f>N40-'BS_Q3-67'!F117</f>
        <v>0</v>
      </c>
      <c r="AD40" s="156">
        <f>L40-'BS_Q3-67'!F116</f>
        <v>0</v>
      </c>
    </row>
    <row r="41" spans="1:30" ht="18.75" thickTop="1" x14ac:dyDescent="0.4"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B41" s="156">
        <f>N40-'BS_Q3-67'!F117</f>
        <v>0</v>
      </c>
    </row>
    <row r="42" spans="1:30" x14ac:dyDescent="0.4">
      <c r="A42" s="9" t="str">
        <f>+'BS_Q3-67'!A124</f>
        <v>The accompanying interim notes to financial statements are an integral part of these interim financial statements.</v>
      </c>
    </row>
    <row r="43" spans="1:30" x14ac:dyDescent="0.4">
      <c r="A43" s="131"/>
    </row>
    <row r="45" spans="1:30" s="3" customFormat="1" x14ac:dyDescent="0.4">
      <c r="A45" s="24" t="s">
        <v>145</v>
      </c>
      <c r="C45" s="13"/>
      <c r="D45" s="24"/>
      <c r="E45" s="13"/>
      <c r="F45" s="13"/>
      <c r="G45" s="13"/>
      <c r="H45" s="13"/>
      <c r="I45" s="13"/>
      <c r="K45" s="24"/>
      <c r="L45" s="24"/>
      <c r="M45" s="24"/>
      <c r="N45" s="24"/>
      <c r="O45" s="24"/>
      <c r="P45" s="24" t="s">
        <v>145</v>
      </c>
      <c r="Q45" s="24"/>
      <c r="S45" s="24"/>
      <c r="T45" s="24"/>
      <c r="U45" s="13"/>
      <c r="V45" s="13"/>
      <c r="W45" s="13"/>
      <c r="X45" s="13"/>
      <c r="Y45" s="13"/>
      <c r="AB45" s="7"/>
    </row>
    <row r="46" spans="1:30" s="3" customFormat="1" x14ac:dyDescent="0.4">
      <c r="A46" s="222"/>
      <c r="B46" s="222"/>
      <c r="D46" s="24"/>
      <c r="E46" s="24"/>
      <c r="F46" s="24"/>
      <c r="G46" s="24"/>
      <c r="H46" s="24"/>
      <c r="I46" s="24"/>
      <c r="J46" s="24"/>
      <c r="K46" s="24"/>
      <c r="L46" s="13"/>
      <c r="M46" s="24"/>
      <c r="N46" s="13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AB46" s="7"/>
    </row>
    <row r="47" spans="1:30" x14ac:dyDescent="0.4">
      <c r="A47" s="25"/>
    </row>
  </sheetData>
  <mergeCells count="9">
    <mergeCell ref="X1:Z1"/>
    <mergeCell ref="A46:B46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88" orientation="landscape" r:id="rId1"/>
  <headerFooter alignWithMargins="0">
    <oddFooter>&amp;C4</oddFooter>
  </headerFooter>
  <colBreaks count="1" manualBreakCount="1">
    <brk id="26" max="42" man="1"/>
  </colBreaks>
  <ignoredErrors>
    <ignoredError sqref="V32:V33 V15:V16 V28:V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45"/>
  <sheetViews>
    <sheetView view="pageBreakPreview" topLeftCell="A3" zoomScaleNormal="100" zoomScaleSheetLayoutView="100" workbookViewId="0">
      <selection activeCell="A30" sqref="A30"/>
    </sheetView>
  </sheetViews>
  <sheetFormatPr defaultColWidth="9.140625" defaultRowHeight="21" x14ac:dyDescent="0.45"/>
  <cols>
    <col min="1" max="1" width="41.28515625" style="86" customWidth="1"/>
    <col min="2" max="2" width="4.85546875" style="86" customWidth="1"/>
    <col min="3" max="3" width="1.42578125" style="86" customWidth="1"/>
    <col min="4" max="4" width="14.5703125" style="86" customWidth="1"/>
    <col min="5" max="5" width="1.42578125" style="86" customWidth="1"/>
    <col min="6" max="6" width="14.42578125" style="86" hidden="1" customWidth="1"/>
    <col min="7" max="7" width="1.5703125" style="86" hidden="1" customWidth="1"/>
    <col min="8" max="8" width="14.85546875" style="86" customWidth="1"/>
    <col min="9" max="9" width="1.28515625" style="86" hidden="1" customWidth="1"/>
    <col min="10" max="10" width="14.140625" style="86" hidden="1" customWidth="1"/>
    <col min="11" max="11" width="1.42578125" style="86" hidden="1" customWidth="1"/>
    <col min="12" max="12" width="12.140625" style="86" hidden="1" customWidth="1"/>
    <col min="13" max="13" width="1.42578125" style="86" hidden="1" customWidth="1"/>
    <col min="14" max="14" width="11.85546875" style="86" hidden="1" customWidth="1"/>
    <col min="15" max="15" width="1.42578125" style="86" hidden="1" customWidth="1"/>
    <col min="16" max="16" width="11.85546875" style="86" hidden="1" customWidth="1"/>
    <col min="17" max="17" width="1.42578125" style="86" customWidth="1"/>
    <col min="18" max="18" width="13.7109375" style="86" customWidth="1"/>
    <col min="19" max="19" width="1.42578125" style="86" customWidth="1"/>
    <col min="20" max="20" width="15" style="86" bestFit="1" customWidth="1"/>
    <col min="21" max="21" width="1.140625" style="86" hidden="1" customWidth="1"/>
    <col min="22" max="22" width="21.85546875" style="86" hidden="1" customWidth="1"/>
    <col min="23" max="23" width="1.42578125" style="86" customWidth="1"/>
    <col min="24" max="24" width="15.28515625" style="86" customWidth="1"/>
    <col min="25" max="25" width="12.85546875" style="86" bestFit="1" customWidth="1"/>
    <col min="26" max="26" width="10.5703125" style="86" bestFit="1" customWidth="1"/>
    <col min="27" max="16384" width="9.140625" style="86"/>
  </cols>
  <sheetData>
    <row r="1" spans="1:26" ht="21.75" customHeight="1" x14ac:dyDescent="0.45">
      <c r="A1" s="133"/>
      <c r="V1" s="234" t="s">
        <v>333</v>
      </c>
      <c r="W1" s="234"/>
      <c r="X1" s="234"/>
    </row>
    <row r="2" spans="1:26" ht="6.75" customHeight="1" x14ac:dyDescent="0.45">
      <c r="X2" s="132"/>
    </row>
    <row r="3" spans="1:26" x14ac:dyDescent="0.45">
      <c r="A3" s="236" t="str">
        <f>'Changed-Conso'!A2</f>
        <v>THE BROOKER GROUP PUBLIC COMPANY LIMITED AND ITS SUBSIDIARIES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137"/>
    </row>
    <row r="4" spans="1:26" x14ac:dyDescent="0.45">
      <c r="A4" s="237" t="str">
        <f>'Changed-Conso'!A3</f>
        <v>STATEMENTS OF CHANGES IN SHAREHOLDERS' EQUITY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</row>
    <row r="5" spans="1:26" x14ac:dyDescent="0.45">
      <c r="A5" s="237" t="s">
        <v>208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</row>
    <row r="6" spans="1:26" x14ac:dyDescent="0.45">
      <c r="A6" s="237" t="s">
        <v>377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</row>
    <row r="7" spans="1:26" x14ac:dyDescent="0.45">
      <c r="D7" s="235" t="s">
        <v>215</v>
      </c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</row>
    <row r="8" spans="1:26" x14ac:dyDescent="0.45">
      <c r="B8" s="84"/>
      <c r="C8" s="84"/>
      <c r="D8" s="134"/>
      <c r="E8" s="134"/>
      <c r="F8" s="175"/>
      <c r="G8" s="175"/>
      <c r="H8" s="175"/>
      <c r="I8" s="134"/>
      <c r="J8" s="84" t="s">
        <v>284</v>
      </c>
      <c r="K8" s="134"/>
      <c r="L8" s="138" t="s">
        <v>194</v>
      </c>
      <c r="M8" s="139"/>
      <c r="N8" s="139"/>
      <c r="O8" s="139"/>
      <c r="P8" s="139"/>
      <c r="Q8" s="139"/>
      <c r="R8" s="233" t="s">
        <v>218</v>
      </c>
      <c r="S8" s="233"/>
      <c r="T8" s="233"/>
      <c r="U8" s="83"/>
      <c r="V8" s="83" t="s">
        <v>273</v>
      </c>
      <c r="W8" s="83"/>
    </row>
    <row r="9" spans="1:26" x14ac:dyDescent="0.45">
      <c r="D9" s="84" t="s">
        <v>203</v>
      </c>
      <c r="E9" s="139"/>
      <c r="F9" s="175"/>
      <c r="G9" s="175"/>
      <c r="H9" s="84" t="s">
        <v>282</v>
      </c>
      <c r="I9" s="139"/>
      <c r="J9" s="84" t="s">
        <v>285</v>
      </c>
      <c r="K9" s="139"/>
      <c r="L9" s="138" t="s">
        <v>193</v>
      </c>
      <c r="M9" s="138"/>
      <c r="N9" s="138" t="s">
        <v>196</v>
      </c>
      <c r="O9" s="138"/>
      <c r="P9" s="138" t="s">
        <v>170</v>
      </c>
      <c r="Q9" s="139"/>
      <c r="V9" s="182" t="s">
        <v>230</v>
      </c>
      <c r="W9" s="83"/>
    </row>
    <row r="10" spans="1:26" x14ac:dyDescent="0.45">
      <c r="D10" s="84" t="s">
        <v>167</v>
      </c>
      <c r="E10" s="140"/>
      <c r="F10" s="175"/>
      <c r="G10" s="175"/>
      <c r="H10" s="84" t="s">
        <v>283</v>
      </c>
      <c r="I10" s="140"/>
      <c r="J10" s="175" t="s">
        <v>286</v>
      </c>
      <c r="K10" s="138"/>
      <c r="L10" s="138" t="s">
        <v>177</v>
      </c>
      <c r="M10" s="138"/>
      <c r="N10" s="95" t="s">
        <v>197</v>
      </c>
      <c r="O10" s="138"/>
      <c r="P10" s="138" t="s">
        <v>171</v>
      </c>
      <c r="Q10" s="139"/>
      <c r="R10" s="84" t="s">
        <v>174</v>
      </c>
      <c r="S10" s="141"/>
      <c r="T10" s="81"/>
      <c r="U10" s="81"/>
      <c r="V10" s="143" t="s">
        <v>274</v>
      </c>
      <c r="W10" s="81"/>
    </row>
    <row r="11" spans="1:26" x14ac:dyDescent="0.45">
      <c r="B11" s="149" t="s">
        <v>219</v>
      </c>
      <c r="D11" s="94" t="s">
        <v>168</v>
      </c>
      <c r="E11" s="142"/>
      <c r="F11" s="174" t="s">
        <v>245</v>
      </c>
      <c r="G11" s="95"/>
      <c r="H11" s="94" t="s">
        <v>169</v>
      </c>
      <c r="I11" s="142"/>
      <c r="J11" s="94" t="s">
        <v>287</v>
      </c>
      <c r="K11" s="143"/>
      <c r="L11" s="182" t="s">
        <v>178</v>
      </c>
      <c r="M11" s="143"/>
      <c r="N11" s="182" t="s">
        <v>198</v>
      </c>
      <c r="O11" s="143"/>
      <c r="P11" s="182" t="s">
        <v>172</v>
      </c>
      <c r="Q11" s="139"/>
      <c r="R11" s="94" t="s">
        <v>175</v>
      </c>
      <c r="S11" s="141"/>
      <c r="T11" s="94" t="s">
        <v>155</v>
      </c>
      <c r="U11" s="84"/>
      <c r="V11" s="182" t="s">
        <v>275</v>
      </c>
      <c r="W11" s="83"/>
      <c r="X11" s="94" t="s">
        <v>176</v>
      </c>
    </row>
    <row r="12" spans="1:26" x14ac:dyDescent="0.45">
      <c r="C12" s="143"/>
      <c r="F12" s="152"/>
      <c r="G12" s="176"/>
      <c r="R12" s="83"/>
      <c r="S12" s="143"/>
      <c r="T12" s="144"/>
      <c r="U12" s="144"/>
      <c r="V12" s="144"/>
      <c r="W12" s="142"/>
      <c r="X12" s="144"/>
    </row>
    <row r="13" spans="1:26" x14ac:dyDescent="0.45">
      <c r="A13" s="82" t="s">
        <v>325</v>
      </c>
      <c r="B13" s="178"/>
      <c r="D13" s="134">
        <v>1164401069.76</v>
      </c>
      <c r="E13" s="134"/>
      <c r="F13" s="134">
        <v>0</v>
      </c>
      <c r="G13" s="134"/>
      <c r="H13" s="134">
        <v>688264273.17000008</v>
      </c>
      <c r="I13" s="134"/>
      <c r="J13" s="134">
        <v>0</v>
      </c>
      <c r="K13" s="134"/>
      <c r="L13" s="139">
        <v>0</v>
      </c>
      <c r="M13" s="134"/>
      <c r="N13" s="134">
        <v>0</v>
      </c>
      <c r="O13" s="134"/>
      <c r="P13" s="134">
        <v>0</v>
      </c>
      <c r="Q13" s="134"/>
      <c r="R13" s="134">
        <v>101508576.81000002</v>
      </c>
      <c r="S13" s="134"/>
      <c r="T13" s="134">
        <v>972483609.41999972</v>
      </c>
      <c r="U13" s="134"/>
      <c r="V13" s="134">
        <v>0</v>
      </c>
      <c r="W13" s="134"/>
      <c r="X13" s="134">
        <f>SUM(D13:V13)</f>
        <v>2926657529.1599998</v>
      </c>
      <c r="Y13" s="164"/>
      <c r="Z13" s="139"/>
    </row>
    <row r="14" spans="1:26" ht="9" customHeight="1" x14ac:dyDescent="0.45"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134"/>
      <c r="T14" s="134"/>
      <c r="U14" s="134"/>
      <c r="V14" s="21"/>
      <c r="W14" s="134"/>
      <c r="X14" s="134"/>
      <c r="Z14" s="139"/>
    </row>
    <row r="15" spans="1:26" x14ac:dyDescent="0.45">
      <c r="A15" s="86" t="s">
        <v>277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34"/>
      <c r="T15" s="134"/>
      <c r="U15" s="134"/>
      <c r="V15" s="21"/>
      <c r="W15" s="134"/>
      <c r="X15" s="134"/>
      <c r="Z15" s="139"/>
    </row>
    <row r="16" spans="1:26" hidden="1" x14ac:dyDescent="0.45">
      <c r="A16" s="86" t="s">
        <v>306</v>
      </c>
      <c r="B16" s="177"/>
      <c r="D16" s="139">
        <v>0</v>
      </c>
      <c r="E16" s="139"/>
      <c r="F16" s="139">
        <v>0</v>
      </c>
      <c r="G16" s="139"/>
      <c r="H16" s="139">
        <v>0</v>
      </c>
      <c r="I16" s="139"/>
      <c r="J16" s="139">
        <v>0</v>
      </c>
      <c r="K16" s="139"/>
      <c r="L16" s="139">
        <v>0</v>
      </c>
      <c r="M16" s="139"/>
      <c r="N16" s="134">
        <v>0</v>
      </c>
      <c r="O16" s="139"/>
      <c r="P16" s="139">
        <v>0</v>
      </c>
      <c r="Q16" s="139"/>
      <c r="R16" s="139">
        <v>0</v>
      </c>
      <c r="S16" s="139"/>
      <c r="T16" s="139">
        <v>0</v>
      </c>
      <c r="U16" s="139"/>
      <c r="V16" s="139">
        <v>0</v>
      </c>
      <c r="W16" s="139"/>
      <c r="X16" s="134">
        <f t="shared" ref="X16:X18" si="0">SUM(D16:V16)</f>
        <v>0</v>
      </c>
      <c r="Z16" s="139"/>
    </row>
    <row r="17" spans="1:26" hidden="1" x14ac:dyDescent="0.45">
      <c r="A17" s="86" t="s">
        <v>318</v>
      </c>
      <c r="B17" s="177"/>
      <c r="D17" s="139">
        <v>0</v>
      </c>
      <c r="E17" s="139"/>
      <c r="F17" s="139">
        <v>0</v>
      </c>
      <c r="G17" s="139"/>
      <c r="H17" s="139">
        <v>0</v>
      </c>
      <c r="I17" s="139"/>
      <c r="J17" s="139">
        <v>0</v>
      </c>
      <c r="K17" s="139"/>
      <c r="L17" s="139">
        <v>0</v>
      </c>
      <c r="M17" s="139"/>
      <c r="N17" s="134">
        <v>0</v>
      </c>
      <c r="O17" s="139"/>
      <c r="P17" s="139">
        <v>0</v>
      </c>
      <c r="Q17" s="139"/>
      <c r="R17" s="139">
        <v>0</v>
      </c>
      <c r="S17" s="139"/>
      <c r="T17" s="139">
        <v>0</v>
      </c>
      <c r="U17" s="139"/>
      <c r="V17" s="139">
        <v>0</v>
      </c>
      <c r="W17" s="139"/>
      <c r="X17" s="134">
        <f t="shared" si="0"/>
        <v>0</v>
      </c>
      <c r="Z17" s="139"/>
    </row>
    <row r="18" spans="1:26" hidden="1" x14ac:dyDescent="0.45">
      <c r="A18" s="86" t="s">
        <v>307</v>
      </c>
      <c r="B18" s="177"/>
      <c r="D18" s="139">
        <v>0</v>
      </c>
      <c r="E18" s="139"/>
      <c r="F18" s="139">
        <v>0</v>
      </c>
      <c r="G18" s="139"/>
      <c r="H18" s="139">
        <v>0</v>
      </c>
      <c r="I18" s="139"/>
      <c r="J18" s="139">
        <v>0</v>
      </c>
      <c r="K18" s="139"/>
      <c r="L18" s="139">
        <v>0</v>
      </c>
      <c r="M18" s="139"/>
      <c r="N18" s="134">
        <v>0</v>
      </c>
      <c r="O18" s="139"/>
      <c r="P18" s="139">
        <v>0</v>
      </c>
      <c r="Q18" s="139"/>
      <c r="R18" s="139">
        <v>0</v>
      </c>
      <c r="S18" s="139"/>
      <c r="T18" s="139">
        <v>0</v>
      </c>
      <c r="U18" s="139"/>
      <c r="V18" s="139">
        <v>0</v>
      </c>
      <c r="W18" s="139"/>
      <c r="X18" s="134">
        <f t="shared" si="0"/>
        <v>0</v>
      </c>
      <c r="Z18" s="139"/>
    </row>
    <row r="19" spans="1:26" x14ac:dyDescent="0.45">
      <c r="A19" s="153" t="s">
        <v>302</v>
      </c>
      <c r="B19" s="177">
        <v>25</v>
      </c>
      <c r="C19" s="139"/>
      <c r="D19" s="139">
        <v>0</v>
      </c>
      <c r="E19" s="139"/>
      <c r="F19" s="139">
        <v>0</v>
      </c>
      <c r="G19" s="139"/>
      <c r="H19" s="139">
        <v>0</v>
      </c>
      <c r="I19" s="139"/>
      <c r="J19" s="139">
        <v>0</v>
      </c>
      <c r="K19" s="139"/>
      <c r="L19" s="139">
        <v>0</v>
      </c>
      <c r="M19" s="139"/>
      <c r="N19" s="134">
        <v>0</v>
      </c>
      <c r="O19" s="139"/>
      <c r="P19" s="139">
        <v>0</v>
      </c>
      <c r="Q19" s="139"/>
      <c r="R19" s="139">
        <v>0</v>
      </c>
      <c r="S19" s="139"/>
      <c r="T19" s="139">
        <v>-116437235.14</v>
      </c>
      <c r="U19" s="139"/>
      <c r="V19" s="139">
        <v>0</v>
      </c>
      <c r="W19" s="139"/>
      <c r="X19" s="134">
        <f>SUM(D19:V19)</f>
        <v>-116437235.14</v>
      </c>
    </row>
    <row r="20" spans="1:26" x14ac:dyDescent="0.45">
      <c r="A20" s="86" t="s">
        <v>269</v>
      </c>
      <c r="B20" s="177"/>
      <c r="C20" s="139"/>
      <c r="D20" s="139">
        <v>0</v>
      </c>
      <c r="E20" s="139"/>
      <c r="F20" s="139">
        <v>0</v>
      </c>
      <c r="G20" s="139"/>
      <c r="H20" s="139">
        <v>0</v>
      </c>
      <c r="I20" s="139"/>
      <c r="J20" s="139">
        <v>0</v>
      </c>
      <c r="K20" s="139"/>
      <c r="L20" s="139">
        <v>0</v>
      </c>
      <c r="M20" s="139"/>
      <c r="N20" s="134">
        <v>0</v>
      </c>
      <c r="O20" s="139"/>
      <c r="P20" s="139">
        <v>0</v>
      </c>
      <c r="Q20" s="139"/>
      <c r="R20" s="139">
        <v>1543436.5</v>
      </c>
      <c r="S20" s="139"/>
      <c r="T20" s="139">
        <f>-R20</f>
        <v>-1543436.5</v>
      </c>
      <c r="U20" s="139"/>
      <c r="V20" s="139">
        <v>0</v>
      </c>
      <c r="W20" s="139"/>
      <c r="X20" s="134">
        <f>SUM(D20:V20)</f>
        <v>0</v>
      </c>
      <c r="Y20" s="139"/>
      <c r="Z20" s="134"/>
    </row>
    <row r="21" spans="1:26" x14ac:dyDescent="0.45">
      <c r="A21" s="154" t="s">
        <v>327</v>
      </c>
      <c r="B21" s="139"/>
      <c r="C21" s="139"/>
      <c r="D21" s="134">
        <v>0</v>
      </c>
      <c r="E21" s="134"/>
      <c r="F21" s="134">
        <v>0</v>
      </c>
      <c r="G21" s="134"/>
      <c r="H21" s="134">
        <v>0</v>
      </c>
      <c r="I21" s="134"/>
      <c r="J21" s="134">
        <v>0</v>
      </c>
      <c r="K21" s="134"/>
      <c r="L21" s="134">
        <v>0</v>
      </c>
      <c r="M21" s="134"/>
      <c r="N21" s="134">
        <v>0</v>
      </c>
      <c r="O21" s="134"/>
      <c r="P21" s="134">
        <v>0</v>
      </c>
      <c r="Q21" s="134"/>
      <c r="R21" s="134">
        <v>0</v>
      </c>
      <c r="S21" s="134"/>
      <c r="T21" s="134">
        <f>+'PL_Q3-67'!L41</f>
        <v>57428568.88000001</v>
      </c>
      <c r="U21" s="134"/>
      <c r="V21" s="134">
        <f>-V23</f>
        <v>0</v>
      </c>
      <c r="W21" s="134"/>
      <c r="X21" s="134">
        <f>SUM(D21:V21)</f>
        <v>57428568.88000001</v>
      </c>
      <c r="Y21" s="164">
        <f>T21-'PL_Q3-67'!L43</f>
        <v>0</v>
      </c>
    </row>
    <row r="22" spans="1:26" hidden="1" x14ac:dyDescent="0.45">
      <c r="A22" s="86" t="s">
        <v>296</v>
      </c>
      <c r="B22" s="139"/>
      <c r="C22" s="139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64"/>
    </row>
    <row r="23" spans="1:26" hidden="1" x14ac:dyDescent="0.45">
      <c r="A23" s="86" t="s">
        <v>297</v>
      </c>
      <c r="B23" s="139"/>
      <c r="C23" s="139"/>
      <c r="D23" s="134">
        <v>0</v>
      </c>
      <c r="E23" s="134"/>
      <c r="F23" s="134">
        <v>0</v>
      </c>
      <c r="G23" s="134"/>
      <c r="H23" s="134">
        <v>0</v>
      </c>
      <c r="I23" s="134"/>
      <c r="J23" s="134">
        <v>0</v>
      </c>
      <c r="K23" s="134"/>
      <c r="L23" s="134">
        <v>0</v>
      </c>
      <c r="M23" s="134"/>
      <c r="N23" s="134">
        <v>0</v>
      </c>
      <c r="O23" s="134"/>
      <c r="P23" s="134">
        <v>0</v>
      </c>
      <c r="Q23" s="134"/>
      <c r="R23" s="134">
        <v>0</v>
      </c>
      <c r="S23" s="134"/>
      <c r="T23" s="134">
        <v>0</v>
      </c>
      <c r="U23" s="134"/>
      <c r="V23" s="134">
        <f>-T23</f>
        <v>0</v>
      </c>
      <c r="W23" s="134"/>
      <c r="X23" s="134">
        <f>SUM(D23:V23)</f>
        <v>0</v>
      </c>
      <c r="Y23" s="164"/>
    </row>
    <row r="24" spans="1:26" ht="8.25" customHeight="1" x14ac:dyDescent="0.45">
      <c r="B24" s="178"/>
      <c r="D24" s="162"/>
      <c r="E24" s="139"/>
      <c r="F24" s="162"/>
      <c r="G24" s="134"/>
      <c r="H24" s="162"/>
      <c r="I24" s="139"/>
      <c r="J24" s="162"/>
      <c r="K24" s="134"/>
      <c r="L24" s="162"/>
      <c r="M24" s="134"/>
      <c r="N24" s="162"/>
      <c r="O24" s="134"/>
      <c r="P24" s="162"/>
      <c r="Q24" s="139"/>
      <c r="R24" s="162"/>
      <c r="S24" s="139"/>
      <c r="T24" s="162"/>
      <c r="U24" s="134"/>
      <c r="V24" s="162"/>
      <c r="W24" s="134"/>
      <c r="X24" s="162"/>
    </row>
    <row r="25" spans="1:26" ht="21.75" thickBot="1" x14ac:dyDescent="0.5">
      <c r="A25" s="82" t="s">
        <v>380</v>
      </c>
      <c r="B25" s="178"/>
      <c r="D25" s="163">
        <f>SUM(D13:D24)</f>
        <v>1164401069.76</v>
      </c>
      <c r="E25" s="139"/>
      <c r="F25" s="163">
        <f>SUM(F13:F24)</f>
        <v>0</v>
      </c>
      <c r="G25" s="134"/>
      <c r="H25" s="163">
        <f>SUM(H13:H24)</f>
        <v>688264273.17000008</v>
      </c>
      <c r="I25" s="139"/>
      <c r="J25" s="163">
        <f>SUM(J13:J24)</f>
        <v>0</v>
      </c>
      <c r="K25" s="134"/>
      <c r="L25" s="163">
        <f>SUM(L19:L21)</f>
        <v>0</v>
      </c>
      <c r="M25" s="134"/>
      <c r="N25" s="163">
        <f>SUM(N19:N21)</f>
        <v>0</v>
      </c>
      <c r="O25" s="134"/>
      <c r="P25" s="163">
        <f>SUM(P19:P21)</f>
        <v>0</v>
      </c>
      <c r="Q25" s="139"/>
      <c r="R25" s="163">
        <f>SUM(R13:R24)</f>
        <v>103052013.31000002</v>
      </c>
      <c r="S25" s="139"/>
      <c r="T25" s="163">
        <f>SUM(T13:T24)</f>
        <v>911931506.65999973</v>
      </c>
      <c r="U25" s="134"/>
      <c r="V25" s="163">
        <f>SUM(V13:V24)</f>
        <v>0</v>
      </c>
      <c r="W25" s="134"/>
      <c r="X25" s="163">
        <f>SUM(X13:X24)</f>
        <v>2867648862.9000001</v>
      </c>
      <c r="Y25" s="164">
        <f>X25-'BS_Q3-67'!L121</f>
        <v>-37591835.21999979</v>
      </c>
    </row>
    <row r="26" spans="1:26" ht="21.75" thickTop="1" x14ac:dyDescent="0.45">
      <c r="B26" s="178"/>
      <c r="D26" s="164"/>
      <c r="E26" s="164"/>
      <c r="F26" s="139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39"/>
      <c r="W26" s="164"/>
      <c r="X26" s="164"/>
    </row>
    <row r="27" spans="1:26" x14ac:dyDescent="0.45">
      <c r="A27" s="82" t="s">
        <v>347</v>
      </c>
      <c r="B27" s="178"/>
      <c r="D27" s="134">
        <v>1164401069.76</v>
      </c>
      <c r="E27" s="134"/>
      <c r="F27" s="134">
        <v>0</v>
      </c>
      <c r="G27" s="134"/>
      <c r="H27" s="134">
        <v>688264273.17000008</v>
      </c>
      <c r="I27" s="134"/>
      <c r="J27" s="134">
        <v>0</v>
      </c>
      <c r="K27" s="134"/>
      <c r="L27" s="139">
        <v>0</v>
      </c>
      <c r="M27" s="134"/>
      <c r="N27" s="134">
        <v>0</v>
      </c>
      <c r="O27" s="134"/>
      <c r="P27" s="134">
        <v>0</v>
      </c>
      <c r="Q27" s="134"/>
      <c r="R27" s="134">
        <v>107803033.52</v>
      </c>
      <c r="S27" s="134"/>
      <c r="T27" s="134">
        <v>944772321.66999996</v>
      </c>
      <c r="U27" s="134"/>
      <c r="V27" s="134">
        <v>0</v>
      </c>
      <c r="W27" s="134"/>
      <c r="X27" s="134">
        <f>SUM(D27:V27)</f>
        <v>2905240698.1199999</v>
      </c>
      <c r="Z27" s="139"/>
    </row>
    <row r="28" spans="1:26" ht="9.75" customHeight="1" x14ac:dyDescent="0.45">
      <c r="B28" s="17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134"/>
      <c r="T28" s="134"/>
      <c r="U28" s="134"/>
      <c r="V28" s="21"/>
      <c r="W28" s="134"/>
      <c r="X28" s="134"/>
    </row>
    <row r="29" spans="1:26" x14ac:dyDescent="0.45">
      <c r="A29" s="86" t="s">
        <v>277</v>
      </c>
      <c r="B29" s="178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134"/>
      <c r="T29" s="134"/>
      <c r="U29" s="134"/>
      <c r="V29" s="21"/>
      <c r="W29" s="134"/>
      <c r="X29" s="134"/>
    </row>
    <row r="30" spans="1:26" x14ac:dyDescent="0.45">
      <c r="A30" s="86" t="s">
        <v>306</v>
      </c>
      <c r="B30" s="177">
        <v>22</v>
      </c>
      <c r="D30" s="139">
        <v>185701489.12</v>
      </c>
      <c r="E30" s="139"/>
      <c r="F30" s="139">
        <v>0</v>
      </c>
      <c r="G30" s="139"/>
      <c r="H30" s="139">
        <v>656640465.54999995</v>
      </c>
      <c r="I30" s="139"/>
      <c r="J30" s="139">
        <v>0</v>
      </c>
      <c r="K30" s="139"/>
      <c r="L30" s="139">
        <v>0</v>
      </c>
      <c r="M30" s="139"/>
      <c r="N30" s="134">
        <v>0</v>
      </c>
      <c r="O30" s="139"/>
      <c r="P30" s="139">
        <v>0</v>
      </c>
      <c r="Q30" s="139"/>
      <c r="R30" s="139">
        <v>0</v>
      </c>
      <c r="S30" s="139"/>
      <c r="T30" s="139">
        <v>0</v>
      </c>
      <c r="U30" s="139"/>
      <c r="V30" s="139">
        <v>0</v>
      </c>
      <c r="W30" s="139"/>
      <c r="X30" s="134">
        <f t="shared" ref="X30:X31" si="1">SUM(D30:V30)</f>
        <v>842341954.66999996</v>
      </c>
    </row>
    <row r="31" spans="1:26" hidden="1" x14ac:dyDescent="0.45">
      <c r="A31" s="86" t="s">
        <v>307</v>
      </c>
      <c r="B31" s="177"/>
      <c r="D31" s="139">
        <v>0</v>
      </c>
      <c r="E31" s="139"/>
      <c r="F31" s="139">
        <v>0</v>
      </c>
      <c r="G31" s="139"/>
      <c r="H31" s="139">
        <v>0</v>
      </c>
      <c r="I31" s="139"/>
      <c r="J31" s="139">
        <v>0</v>
      </c>
      <c r="K31" s="139"/>
      <c r="L31" s="139">
        <v>0</v>
      </c>
      <c r="M31" s="139"/>
      <c r="N31" s="134">
        <v>0</v>
      </c>
      <c r="O31" s="139"/>
      <c r="P31" s="139">
        <v>0</v>
      </c>
      <c r="Q31" s="139"/>
      <c r="R31" s="139">
        <v>0</v>
      </c>
      <c r="S31" s="139"/>
      <c r="T31" s="139">
        <v>0</v>
      </c>
      <c r="U31" s="139"/>
      <c r="V31" s="139">
        <v>0</v>
      </c>
      <c r="W31" s="139"/>
      <c r="X31" s="134">
        <f t="shared" si="1"/>
        <v>0</v>
      </c>
    </row>
    <row r="32" spans="1:26" s="139" customFormat="1" x14ac:dyDescent="0.45">
      <c r="A32" s="153" t="s">
        <v>302</v>
      </c>
      <c r="B32" s="177">
        <v>25</v>
      </c>
      <c r="D32" s="139">
        <v>0</v>
      </c>
      <c r="F32" s="139">
        <v>0</v>
      </c>
      <c r="H32" s="139">
        <v>0</v>
      </c>
      <c r="J32" s="139">
        <v>0</v>
      </c>
      <c r="L32" s="139">
        <v>0</v>
      </c>
      <c r="N32" s="134">
        <v>0</v>
      </c>
      <c r="P32" s="139">
        <v>0</v>
      </c>
      <c r="R32" s="139">
        <v>0</v>
      </c>
      <c r="T32" s="139">
        <v>-247731674.69</v>
      </c>
      <c r="V32" s="139">
        <v>0</v>
      </c>
      <c r="X32" s="134">
        <f>SUM(D32:V32)</f>
        <v>-247731674.69</v>
      </c>
      <c r="Z32" s="134"/>
    </row>
    <row r="33" spans="1:28" s="139" customFormat="1" x14ac:dyDescent="0.45">
      <c r="A33" s="86" t="s">
        <v>269</v>
      </c>
      <c r="B33" s="177"/>
      <c r="D33" s="139">
        <v>0</v>
      </c>
      <c r="F33" s="139">
        <v>0</v>
      </c>
      <c r="H33" s="139">
        <v>0</v>
      </c>
      <c r="J33" s="139">
        <v>0</v>
      </c>
      <c r="L33" s="139">
        <v>0</v>
      </c>
      <c r="N33" s="134">
        <v>0</v>
      </c>
      <c r="P33" s="139">
        <v>0</v>
      </c>
      <c r="R33" s="139">
        <v>4149128.17</v>
      </c>
      <c r="T33" s="139">
        <f>-R33</f>
        <v>-4149128.17</v>
      </c>
      <c r="V33" s="139">
        <v>0</v>
      </c>
      <c r="X33" s="134">
        <f>SUM(D33:V33)</f>
        <v>0</v>
      </c>
      <c r="Z33" s="134"/>
    </row>
    <row r="34" spans="1:28" s="139" customFormat="1" x14ac:dyDescent="0.45">
      <c r="A34" s="154" t="s">
        <v>327</v>
      </c>
      <c r="D34" s="134">
        <v>0</v>
      </c>
      <c r="E34" s="134"/>
      <c r="F34" s="134">
        <v>0</v>
      </c>
      <c r="G34" s="134"/>
      <c r="H34" s="134">
        <v>0</v>
      </c>
      <c r="I34" s="134"/>
      <c r="J34" s="134">
        <v>0</v>
      </c>
      <c r="K34" s="134"/>
      <c r="L34" s="134">
        <v>0</v>
      </c>
      <c r="M34" s="134"/>
      <c r="N34" s="134">
        <v>0</v>
      </c>
      <c r="O34" s="134"/>
      <c r="P34" s="134">
        <v>0</v>
      </c>
      <c r="Q34" s="134"/>
      <c r="R34" s="134">
        <v>0</v>
      </c>
      <c r="S34" s="134"/>
      <c r="T34" s="134">
        <f>+'PL_Q3-67'!J41</f>
        <v>-66952509.560000002</v>
      </c>
      <c r="U34" s="134"/>
      <c r="V34" s="134">
        <f>-V36</f>
        <v>0</v>
      </c>
      <c r="W34" s="134"/>
      <c r="X34" s="134">
        <f>SUM(D34:V34)</f>
        <v>-66952509.560000002</v>
      </c>
      <c r="Y34" s="139">
        <f>T34-'PL_Q3-67'!J41</f>
        <v>0</v>
      </c>
    </row>
    <row r="35" spans="1:28" s="139" customFormat="1" hidden="1" x14ac:dyDescent="0.45">
      <c r="A35" s="86" t="s">
        <v>296</v>
      </c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</row>
    <row r="36" spans="1:28" s="139" customFormat="1" hidden="1" x14ac:dyDescent="0.45">
      <c r="A36" s="86" t="s">
        <v>297</v>
      </c>
      <c r="D36" s="134">
        <v>0</v>
      </c>
      <c r="E36" s="134"/>
      <c r="F36" s="134">
        <v>0</v>
      </c>
      <c r="G36" s="134"/>
      <c r="H36" s="134">
        <v>0</v>
      </c>
      <c r="I36" s="134"/>
      <c r="J36" s="134">
        <v>0</v>
      </c>
      <c r="K36" s="134"/>
      <c r="L36" s="134">
        <v>0</v>
      </c>
      <c r="M36" s="134"/>
      <c r="N36" s="134">
        <v>0</v>
      </c>
      <c r="O36" s="134"/>
      <c r="P36" s="134">
        <v>0</v>
      </c>
      <c r="Q36" s="134"/>
      <c r="R36" s="134">
        <v>0</v>
      </c>
      <c r="S36" s="134"/>
      <c r="T36" s="134">
        <v>0</v>
      </c>
      <c r="U36" s="134"/>
      <c r="V36" s="134">
        <f>-T36</f>
        <v>0</v>
      </c>
      <c r="W36" s="134"/>
      <c r="X36" s="134">
        <f>SUM(D36:V36)</f>
        <v>0</v>
      </c>
    </row>
    <row r="37" spans="1:28" ht="7.5" customHeight="1" x14ac:dyDescent="0.45">
      <c r="D37" s="162"/>
      <c r="E37" s="139"/>
      <c r="F37" s="162"/>
      <c r="G37" s="134"/>
      <c r="H37" s="162"/>
      <c r="I37" s="139"/>
      <c r="J37" s="162"/>
      <c r="K37" s="134"/>
      <c r="L37" s="162"/>
      <c r="M37" s="134"/>
      <c r="N37" s="162"/>
      <c r="O37" s="134"/>
      <c r="P37" s="162"/>
      <c r="Q37" s="139"/>
      <c r="R37" s="162"/>
      <c r="S37" s="139"/>
      <c r="T37" s="162"/>
      <c r="U37" s="134"/>
      <c r="V37" s="162"/>
      <c r="W37" s="134"/>
      <c r="X37" s="162"/>
    </row>
    <row r="38" spans="1:28" ht="21.75" thickBot="1" x14ac:dyDescent="0.5">
      <c r="A38" s="82" t="s">
        <v>379</v>
      </c>
      <c r="D38" s="163">
        <f>SUM(D27:D37)</f>
        <v>1350102558.8800001</v>
      </c>
      <c r="E38" s="139"/>
      <c r="F38" s="163">
        <f>SUM(F27:F37)</f>
        <v>0</v>
      </c>
      <c r="G38" s="134"/>
      <c r="H38" s="163">
        <f>SUM(H27:H37)</f>
        <v>1344904738.72</v>
      </c>
      <c r="I38" s="139"/>
      <c r="J38" s="163">
        <f>SUM(J27:J37)</f>
        <v>0</v>
      </c>
      <c r="K38" s="134"/>
      <c r="L38" s="163">
        <f>SUM(L32:L34)</f>
        <v>0</v>
      </c>
      <c r="M38" s="134"/>
      <c r="N38" s="163">
        <f>SUM(N32:N34)</f>
        <v>0</v>
      </c>
      <c r="O38" s="134"/>
      <c r="P38" s="163">
        <f>SUM(P32:P34)</f>
        <v>0</v>
      </c>
      <c r="Q38" s="139"/>
      <c r="R38" s="163">
        <f>SUM(R27:R37)</f>
        <v>111952161.69</v>
      </c>
      <c r="S38" s="139"/>
      <c r="T38" s="163">
        <f>SUM(T27:T37)</f>
        <v>625939009.25</v>
      </c>
      <c r="U38" s="134"/>
      <c r="V38" s="163">
        <f>SUM(V27:V37)</f>
        <v>0</v>
      </c>
      <c r="W38" s="134"/>
      <c r="X38" s="163">
        <f>SUM(X27:X37)</f>
        <v>3432898468.54</v>
      </c>
      <c r="Y38" s="82">
        <f>X38-'BS_Q3-67'!J121</f>
        <v>0</v>
      </c>
    </row>
    <row r="39" spans="1:28" ht="9.75" customHeight="1" thickTop="1" x14ac:dyDescent="0.45"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</row>
    <row r="40" spans="1:28" x14ac:dyDescent="0.45"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</row>
    <row r="41" spans="1:28" x14ac:dyDescent="0.45">
      <c r="A41" s="85" t="str">
        <f>+'BS_Q3-67'!A124</f>
        <v>The accompanying interim notes to financial statements are an integral part of these interim financial statements.</v>
      </c>
    </row>
    <row r="42" spans="1:28" x14ac:dyDescent="0.45">
      <c r="A42" s="135"/>
    </row>
    <row r="43" spans="1:28" s="133" customFormat="1" x14ac:dyDescent="0.45">
      <c r="A43" s="98"/>
      <c r="C43" s="95"/>
      <c r="D43" s="98"/>
      <c r="E43" s="95"/>
      <c r="F43" s="95"/>
      <c r="G43" s="95"/>
      <c r="H43" s="95"/>
      <c r="I43" s="95"/>
      <c r="J43" s="98"/>
      <c r="K43" s="98"/>
      <c r="L43" s="98"/>
      <c r="M43" s="98"/>
      <c r="N43" s="98"/>
      <c r="O43" s="98"/>
      <c r="P43" s="98"/>
      <c r="Q43" s="95"/>
      <c r="R43" s="95"/>
      <c r="S43" s="95"/>
      <c r="T43" s="95"/>
      <c r="U43" s="95"/>
      <c r="V43" s="95"/>
      <c r="W43" s="95"/>
      <c r="X43" s="95"/>
      <c r="Y43" s="95"/>
      <c r="AB43" s="145"/>
    </row>
    <row r="44" spans="1:28" s="133" customFormat="1" x14ac:dyDescent="0.45">
      <c r="A44" s="98" t="s">
        <v>145</v>
      </c>
      <c r="C44" s="95"/>
      <c r="D44" s="98"/>
      <c r="E44" s="95"/>
      <c r="F44" s="95"/>
      <c r="G44" s="95"/>
      <c r="H44" s="95"/>
      <c r="I44" s="95"/>
      <c r="K44" s="98"/>
      <c r="L44" s="98"/>
      <c r="M44" s="98"/>
      <c r="N44" s="98"/>
      <c r="O44" s="98"/>
      <c r="P44" s="98"/>
      <c r="Q44" s="95"/>
      <c r="R44" s="98" t="s">
        <v>145</v>
      </c>
      <c r="S44" s="95"/>
      <c r="U44" s="95"/>
      <c r="V44" s="95"/>
      <c r="W44" s="95"/>
      <c r="X44" s="95"/>
      <c r="Y44" s="95"/>
      <c r="AB44" s="145"/>
    </row>
    <row r="45" spans="1:28" x14ac:dyDescent="0.45">
      <c r="A45" s="136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84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22"/>
  <sheetViews>
    <sheetView view="pageBreakPreview" zoomScaleNormal="150" zoomScaleSheetLayoutView="100" workbookViewId="0">
      <selection activeCell="C15" sqref="C15"/>
    </sheetView>
  </sheetViews>
  <sheetFormatPr defaultColWidth="9.140625" defaultRowHeight="18" x14ac:dyDescent="0.4"/>
  <cols>
    <col min="1" max="2" width="2.7109375" style="3" customWidth="1"/>
    <col min="3" max="3" width="39.28515625" style="3" bestFit="1" customWidth="1"/>
    <col min="4" max="4" width="5.42578125" style="6" customWidth="1"/>
    <col min="5" max="5" width="0.85546875" style="6" customWidth="1"/>
    <col min="6" max="6" width="14.42578125" style="6" customWidth="1"/>
    <col min="7" max="7" width="0.85546875" style="6" customWidth="1"/>
    <col min="8" max="8" width="14.42578125" style="6" customWidth="1"/>
    <col min="9" max="9" width="0.85546875" style="3" customWidth="1"/>
    <col min="10" max="10" width="14.28515625" style="5" customWidth="1"/>
    <col min="11" max="11" width="0.85546875" style="3" customWidth="1"/>
    <col min="12" max="12" width="14.42578125" style="5" customWidth="1"/>
    <col min="13" max="13" width="2.7109375" style="3" customWidth="1"/>
    <col min="14" max="14" width="15.7109375" style="3" customWidth="1"/>
    <col min="15" max="15" width="2.7109375" style="3" customWidth="1"/>
    <col min="16" max="16" width="13.85546875" style="3" customWidth="1"/>
    <col min="17" max="17" width="2.7109375" style="3" customWidth="1"/>
    <col min="18" max="18" width="14.5703125" style="3" customWidth="1"/>
    <col min="19" max="19" width="5" style="3" customWidth="1"/>
    <col min="20" max="16384" width="9.140625" style="3"/>
  </cols>
  <sheetData>
    <row r="1" spans="1:14" ht="20.100000000000001" customHeight="1" x14ac:dyDescent="0.4">
      <c r="B1" s="9"/>
      <c r="C1" s="9"/>
      <c r="D1" s="30"/>
      <c r="E1" s="30"/>
      <c r="F1" s="17"/>
      <c r="G1" s="30"/>
      <c r="H1" s="17"/>
      <c r="I1" s="9"/>
      <c r="J1" s="239" t="s">
        <v>333</v>
      </c>
      <c r="K1" s="239"/>
      <c r="L1" s="239"/>
    </row>
    <row r="2" spans="1:14" x14ac:dyDescent="0.4">
      <c r="A2" s="227" t="s">
        <v>131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4" ht="18" customHeight="1" x14ac:dyDescent="0.4">
      <c r="A3" s="223" t="s">
        <v>157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4" ht="18" customHeight="1" x14ac:dyDescent="0.4">
      <c r="A4" s="223" t="s">
        <v>377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4" ht="16.5" customHeight="1" x14ac:dyDescent="0.4">
      <c r="A5" s="9"/>
      <c r="B5" s="9"/>
      <c r="C5" s="26"/>
      <c r="F5" s="224" t="s">
        <v>132</v>
      </c>
      <c r="G5" s="224"/>
      <c r="H5" s="224"/>
      <c r="I5" s="224"/>
      <c r="J5" s="224"/>
      <c r="K5" s="224"/>
      <c r="L5" s="224"/>
    </row>
    <row r="6" spans="1:14" x14ac:dyDescent="0.4">
      <c r="A6" s="9"/>
      <c r="B6" s="9"/>
      <c r="C6" s="9" t="s">
        <v>4</v>
      </c>
      <c r="F6" s="238" t="s">
        <v>205</v>
      </c>
      <c r="G6" s="238"/>
      <c r="H6" s="238"/>
      <c r="J6" s="238" t="s">
        <v>206</v>
      </c>
      <c r="K6" s="238"/>
      <c r="L6" s="238"/>
    </row>
    <row r="7" spans="1:14" x14ac:dyDescent="0.4">
      <c r="A7" s="9"/>
      <c r="B7" s="9"/>
      <c r="C7" s="9"/>
      <c r="F7" s="238" t="s">
        <v>381</v>
      </c>
      <c r="G7" s="238"/>
      <c r="H7" s="238"/>
      <c r="I7" s="1"/>
      <c r="J7" s="238" t="str">
        <f>+F7</f>
        <v>For the nine-month period ended September 30</v>
      </c>
      <c r="K7" s="238"/>
      <c r="L7" s="238"/>
    </row>
    <row r="8" spans="1:14" x14ac:dyDescent="0.4">
      <c r="A8" s="9"/>
      <c r="B8" s="9"/>
      <c r="C8" s="9"/>
      <c r="D8" s="183" t="s">
        <v>133</v>
      </c>
      <c r="F8" s="183">
        <v>2024</v>
      </c>
      <c r="H8" s="183">
        <v>2023</v>
      </c>
      <c r="J8" s="183">
        <f>+F8</f>
        <v>2024</v>
      </c>
      <c r="K8" s="6"/>
      <c r="L8" s="183">
        <f>+H8</f>
        <v>2023</v>
      </c>
    </row>
    <row r="9" spans="1:14" x14ac:dyDescent="0.4">
      <c r="A9" s="127" t="s">
        <v>158</v>
      </c>
      <c r="B9" s="9"/>
      <c r="C9" s="9"/>
      <c r="D9" s="13"/>
      <c r="E9" s="13"/>
      <c r="F9" s="10"/>
      <c r="G9" s="10"/>
      <c r="H9" s="10"/>
      <c r="I9" s="9"/>
      <c r="J9" s="11"/>
      <c r="K9" s="9"/>
      <c r="L9" s="11"/>
    </row>
    <row r="10" spans="1:14" x14ac:dyDescent="0.4">
      <c r="A10" s="9"/>
      <c r="B10" s="9" t="s">
        <v>225</v>
      </c>
      <c r="C10" s="9"/>
      <c r="D10" s="13"/>
      <c r="E10" s="13"/>
      <c r="F10" s="160">
        <v>61054848.670000002</v>
      </c>
      <c r="G10" s="184"/>
      <c r="H10" s="160">
        <v>40879457.420000002</v>
      </c>
      <c r="I10" s="156"/>
      <c r="J10" s="21">
        <v>64394164.989999995</v>
      </c>
      <c r="K10" s="156"/>
      <c r="L10" s="21">
        <v>42471425.219999999</v>
      </c>
      <c r="M10" s="7"/>
      <c r="N10" s="7"/>
    </row>
    <row r="11" spans="1:14" x14ac:dyDescent="0.4">
      <c r="A11" s="9"/>
      <c r="B11" s="9" t="s">
        <v>314</v>
      </c>
      <c r="C11" s="9"/>
      <c r="D11" s="13">
        <v>8.4</v>
      </c>
      <c r="E11" s="13"/>
      <c r="F11" s="160">
        <v>5726594.3600000003</v>
      </c>
      <c r="G11" s="184"/>
      <c r="H11" s="160">
        <v>0</v>
      </c>
      <c r="I11" s="156"/>
      <c r="J11" s="21">
        <v>0</v>
      </c>
      <c r="K11" s="156"/>
      <c r="L11" s="21">
        <v>0</v>
      </c>
      <c r="M11" s="7"/>
      <c r="N11" s="7"/>
    </row>
    <row r="12" spans="1:14" x14ac:dyDescent="0.4">
      <c r="A12" s="9"/>
      <c r="B12" s="9" t="s">
        <v>313</v>
      </c>
      <c r="C12" s="9"/>
      <c r="D12" s="13"/>
      <c r="E12" s="13"/>
      <c r="F12" s="160">
        <v>0</v>
      </c>
      <c r="G12" s="184"/>
      <c r="H12" s="160">
        <v>3218558.67</v>
      </c>
      <c r="I12" s="156"/>
      <c r="J12" s="14">
        <v>0</v>
      </c>
      <c r="K12" s="156"/>
      <c r="L12" s="14">
        <v>3218558.67</v>
      </c>
      <c r="M12" s="7"/>
      <c r="N12" s="7"/>
    </row>
    <row r="13" spans="1:14" x14ac:dyDescent="0.4">
      <c r="A13" s="9"/>
      <c r="B13" s="9" t="s">
        <v>342</v>
      </c>
      <c r="C13" s="9"/>
      <c r="D13" s="13">
        <v>6</v>
      </c>
      <c r="E13" s="13"/>
      <c r="F13" s="160">
        <v>92236150.310000002</v>
      </c>
      <c r="G13" s="184"/>
      <c r="H13" s="160">
        <v>13533297.82</v>
      </c>
      <c r="I13" s="156"/>
      <c r="J13" s="14">
        <v>40912.17</v>
      </c>
      <c r="K13" s="156"/>
      <c r="L13" s="14">
        <v>5540.77</v>
      </c>
      <c r="M13" s="7"/>
      <c r="N13" s="7"/>
    </row>
    <row r="14" spans="1:14" x14ac:dyDescent="0.4">
      <c r="A14" s="9"/>
      <c r="B14" s="9" t="s">
        <v>361</v>
      </c>
      <c r="C14" s="9"/>
      <c r="D14" s="13">
        <v>6</v>
      </c>
      <c r="E14" s="13"/>
      <c r="F14" s="160">
        <v>110790516.28</v>
      </c>
      <c r="G14" s="184"/>
      <c r="H14" s="160">
        <v>0</v>
      </c>
      <c r="I14" s="156"/>
      <c r="J14" s="14"/>
      <c r="K14" s="156"/>
      <c r="L14" s="14">
        <v>0</v>
      </c>
      <c r="M14" s="7"/>
      <c r="N14" s="7"/>
    </row>
    <row r="15" spans="1:14" x14ac:dyDescent="0.4">
      <c r="A15" s="9"/>
      <c r="B15" s="9" t="s">
        <v>365</v>
      </c>
      <c r="C15" s="9"/>
      <c r="D15" s="13"/>
      <c r="E15" s="13"/>
      <c r="F15" s="160">
        <v>4000000</v>
      </c>
      <c r="G15" s="184"/>
      <c r="H15" s="160">
        <v>5000000</v>
      </c>
      <c r="I15" s="156"/>
      <c r="J15" s="14">
        <v>4000000</v>
      </c>
      <c r="K15" s="156"/>
      <c r="L15" s="14">
        <v>5000000</v>
      </c>
      <c r="M15" s="7"/>
      <c r="N15" s="7"/>
    </row>
    <row r="16" spans="1:14" x14ac:dyDescent="0.4">
      <c r="A16" s="9"/>
      <c r="B16" s="9" t="s">
        <v>160</v>
      </c>
      <c r="C16" s="9"/>
      <c r="D16" s="13"/>
      <c r="E16" s="13"/>
      <c r="F16" s="160">
        <v>38845379.109999999</v>
      </c>
      <c r="G16" s="184"/>
      <c r="H16" s="160">
        <v>27107168.66</v>
      </c>
      <c r="I16" s="156"/>
      <c r="J16" s="21">
        <v>84154600.840000004</v>
      </c>
      <c r="K16" s="156"/>
      <c r="L16" s="21">
        <v>71552305.469999999</v>
      </c>
      <c r="M16" s="7"/>
      <c r="N16" s="7"/>
    </row>
    <row r="17" spans="1:14" x14ac:dyDescent="0.4">
      <c r="A17" s="9"/>
      <c r="B17" s="9" t="s">
        <v>159</v>
      </c>
      <c r="C17" s="9"/>
      <c r="D17" s="13"/>
      <c r="E17" s="13"/>
      <c r="F17" s="166"/>
      <c r="G17" s="166"/>
      <c r="H17" s="166"/>
      <c r="I17" s="156"/>
      <c r="J17" s="14"/>
      <c r="K17" s="156"/>
      <c r="L17" s="14"/>
      <c r="M17" s="7"/>
      <c r="N17" s="7"/>
    </row>
    <row r="18" spans="1:14" x14ac:dyDescent="0.4">
      <c r="A18" s="9"/>
      <c r="B18" s="9"/>
      <c r="C18" s="9" t="s">
        <v>343</v>
      </c>
      <c r="D18" s="13"/>
      <c r="E18" s="13"/>
      <c r="F18" s="166">
        <v>0</v>
      </c>
      <c r="G18" s="166"/>
      <c r="H18" s="166">
        <v>3000100</v>
      </c>
      <c r="I18" s="156"/>
      <c r="J18" s="14">
        <v>0</v>
      </c>
      <c r="K18" s="156"/>
      <c r="L18" s="14">
        <v>3000100</v>
      </c>
      <c r="M18" s="7"/>
      <c r="N18" s="7"/>
    </row>
    <row r="19" spans="1:14" x14ac:dyDescent="0.4">
      <c r="A19" s="9"/>
      <c r="B19" s="9"/>
      <c r="C19" s="9" t="s">
        <v>344</v>
      </c>
      <c r="D19" s="13"/>
      <c r="E19" s="13"/>
      <c r="F19" s="14">
        <v>0</v>
      </c>
      <c r="G19" s="184"/>
      <c r="H19" s="14">
        <v>95117817.140000001</v>
      </c>
      <c r="I19" s="156"/>
      <c r="J19" s="14">
        <v>0</v>
      </c>
      <c r="K19" s="156"/>
      <c r="L19" s="14">
        <v>94828121.829999998</v>
      </c>
      <c r="M19" s="7"/>
      <c r="N19" s="7"/>
    </row>
    <row r="20" spans="1:14" x14ac:dyDescent="0.4">
      <c r="A20" s="9"/>
      <c r="B20" s="9"/>
      <c r="C20" s="9" t="s">
        <v>345</v>
      </c>
      <c r="D20" s="13">
        <v>6</v>
      </c>
      <c r="E20" s="13"/>
      <c r="F20" s="14">
        <v>124023023.81999999</v>
      </c>
      <c r="G20" s="184"/>
      <c r="H20" s="14">
        <v>33958307.100000001</v>
      </c>
      <c r="I20" s="156"/>
      <c r="J20" s="14">
        <v>88799.81</v>
      </c>
      <c r="K20" s="156"/>
      <c r="L20" s="14">
        <v>76866.179999999993</v>
      </c>
      <c r="M20" s="7"/>
      <c r="N20" s="7"/>
    </row>
    <row r="21" spans="1:14" x14ac:dyDescent="0.4">
      <c r="A21" s="9"/>
      <c r="B21" s="9"/>
      <c r="C21" s="9" t="s">
        <v>138</v>
      </c>
      <c r="D21" s="15"/>
      <c r="E21" s="15"/>
      <c r="F21" s="160">
        <v>868757.65</v>
      </c>
      <c r="G21" s="184"/>
      <c r="H21" s="160">
        <v>284702.39</v>
      </c>
      <c r="I21" s="156"/>
      <c r="J21" s="14">
        <v>783157.65</v>
      </c>
      <c r="K21" s="156"/>
      <c r="L21" s="14">
        <v>284674.46999999997</v>
      </c>
      <c r="M21" s="7"/>
      <c r="N21" s="7"/>
    </row>
    <row r="22" spans="1:14" x14ac:dyDescent="0.4">
      <c r="A22" s="9"/>
      <c r="B22" s="9"/>
      <c r="C22" s="9" t="s">
        <v>161</v>
      </c>
      <c r="D22" s="13"/>
      <c r="E22" s="13"/>
      <c r="F22" s="159">
        <f>SUM(F10:F21)</f>
        <v>437545270.19999999</v>
      </c>
      <c r="G22" s="184"/>
      <c r="H22" s="159">
        <f>SUM(H10:H21)</f>
        <v>222099409.19999999</v>
      </c>
      <c r="I22" s="156"/>
      <c r="J22" s="159">
        <f>SUM(J10:J21)</f>
        <v>153461635.46000001</v>
      </c>
      <c r="K22" s="156"/>
      <c r="L22" s="159">
        <f>SUM(L10:L21)</f>
        <v>220437592.60999998</v>
      </c>
      <c r="M22" s="7"/>
      <c r="N22" s="7"/>
    </row>
    <row r="23" spans="1:14" ht="5.25" customHeight="1" x14ac:dyDescent="0.4">
      <c r="A23" s="9"/>
      <c r="B23" s="9"/>
      <c r="C23" s="9"/>
      <c r="D23" s="13"/>
      <c r="E23" s="13"/>
      <c r="F23" s="184"/>
      <c r="G23" s="184"/>
      <c r="H23" s="184"/>
      <c r="I23" s="156"/>
      <c r="J23" s="184"/>
      <c r="K23" s="156"/>
      <c r="L23" s="184"/>
      <c r="M23" s="7"/>
      <c r="N23" s="7"/>
    </row>
    <row r="24" spans="1:14" ht="16.5" customHeight="1" x14ac:dyDescent="0.4">
      <c r="A24" s="9" t="s">
        <v>162</v>
      </c>
      <c r="B24" s="9"/>
      <c r="C24" s="9"/>
      <c r="D24" s="13"/>
      <c r="E24" s="13"/>
      <c r="F24" s="184"/>
      <c r="G24" s="184"/>
      <c r="H24" s="184"/>
      <c r="I24" s="156"/>
      <c r="J24" s="14"/>
      <c r="K24" s="156"/>
      <c r="L24" s="14"/>
      <c r="M24" s="7"/>
      <c r="N24" s="7"/>
    </row>
    <row r="25" spans="1:14" x14ac:dyDescent="0.4">
      <c r="A25" s="9"/>
      <c r="B25" s="9" t="s">
        <v>253</v>
      </c>
      <c r="C25" s="9"/>
      <c r="D25" s="13"/>
      <c r="E25" s="13"/>
      <c r="F25" s="184">
        <v>53557270.140000001</v>
      </c>
      <c r="G25" s="184"/>
      <c r="H25" s="184">
        <v>46169030.960000001</v>
      </c>
      <c r="I25" s="156"/>
      <c r="J25" s="14">
        <v>52476047.890000001</v>
      </c>
      <c r="K25" s="156"/>
      <c r="L25" s="14">
        <v>47188634.460000001</v>
      </c>
      <c r="M25" s="7"/>
      <c r="N25" s="7"/>
    </row>
    <row r="26" spans="1:14" x14ac:dyDescent="0.4">
      <c r="A26" s="9"/>
      <c r="B26" s="9" t="s">
        <v>212</v>
      </c>
      <c r="C26" s="9"/>
      <c r="D26" s="8"/>
      <c r="E26" s="8"/>
      <c r="F26" s="184">
        <v>154476843.28999999</v>
      </c>
      <c r="G26" s="184"/>
      <c r="H26" s="184">
        <v>77887540.079999998</v>
      </c>
      <c r="I26" s="156"/>
      <c r="J26" s="14">
        <v>137869639.97999999</v>
      </c>
      <c r="K26" s="156"/>
      <c r="L26" s="14">
        <v>59973777.780000001</v>
      </c>
      <c r="M26" s="7"/>
      <c r="N26" s="7"/>
    </row>
    <row r="27" spans="1:14" x14ac:dyDescent="0.4">
      <c r="A27" s="9"/>
      <c r="B27" s="9" t="s">
        <v>315</v>
      </c>
      <c r="C27" s="9"/>
      <c r="D27" s="13">
        <v>8.4</v>
      </c>
      <c r="E27" s="8"/>
      <c r="F27" s="184">
        <v>0</v>
      </c>
      <c r="G27" s="184"/>
      <c r="H27" s="184">
        <v>62304235.210000001</v>
      </c>
      <c r="I27" s="156"/>
      <c r="J27" s="14">
        <v>18084844.960000001</v>
      </c>
      <c r="K27" s="156"/>
      <c r="L27" s="14">
        <v>29288895.640000001</v>
      </c>
      <c r="M27" s="7"/>
      <c r="N27" s="7"/>
    </row>
    <row r="28" spans="1:14" x14ac:dyDescent="0.4">
      <c r="A28" s="9"/>
      <c r="B28" s="9" t="s">
        <v>362</v>
      </c>
      <c r="C28" s="9"/>
      <c r="D28" s="13">
        <v>6</v>
      </c>
      <c r="E28" s="8"/>
      <c r="F28" s="184">
        <v>6756063.6600000001</v>
      </c>
      <c r="G28" s="184"/>
      <c r="H28" s="184">
        <v>24342011.149999999</v>
      </c>
      <c r="I28" s="156"/>
      <c r="J28" s="14">
        <v>766.71</v>
      </c>
      <c r="K28" s="156"/>
      <c r="L28" s="14">
        <v>1157.82</v>
      </c>
      <c r="M28" s="7"/>
      <c r="N28" s="7"/>
    </row>
    <row r="29" spans="1:14" x14ac:dyDescent="0.4">
      <c r="A29" s="9"/>
      <c r="B29" s="9" t="s">
        <v>320</v>
      </c>
      <c r="C29" s="9"/>
      <c r="D29" s="13">
        <v>6</v>
      </c>
      <c r="E29" s="8"/>
      <c r="F29" s="160">
        <v>108338535.31</v>
      </c>
      <c r="G29" s="184"/>
      <c r="H29" s="160">
        <v>252272.29</v>
      </c>
      <c r="I29" s="156"/>
      <c r="J29" s="14">
        <v>41962.7</v>
      </c>
      <c r="K29" s="156"/>
      <c r="L29" s="14">
        <v>94290.7</v>
      </c>
      <c r="M29" s="7"/>
      <c r="N29" s="7"/>
    </row>
    <row r="30" spans="1:14" x14ac:dyDescent="0.4">
      <c r="A30" s="9"/>
      <c r="B30" s="9"/>
      <c r="C30" s="9" t="s">
        <v>163</v>
      </c>
      <c r="D30" s="13"/>
      <c r="E30" s="13"/>
      <c r="F30" s="159">
        <f>SUM(F25:F29)</f>
        <v>323128712.39999998</v>
      </c>
      <c r="G30" s="160"/>
      <c r="H30" s="159">
        <f>SUM(H25:H29)</f>
        <v>210955089.69</v>
      </c>
      <c r="I30" s="14"/>
      <c r="J30" s="159">
        <f>SUM(J25:J29)</f>
        <v>208473262.24000001</v>
      </c>
      <c r="K30" s="14"/>
      <c r="L30" s="159">
        <f>SUM(L25:L29)</f>
        <v>136546756.39999998</v>
      </c>
      <c r="M30" s="7"/>
      <c r="N30" s="7"/>
    </row>
    <row r="31" spans="1:14" ht="5.25" customHeight="1" x14ac:dyDescent="0.4">
      <c r="A31" s="9"/>
      <c r="B31" s="9"/>
      <c r="C31" s="9"/>
      <c r="D31" s="13"/>
      <c r="E31" s="13"/>
      <c r="F31" s="184"/>
      <c r="G31" s="184"/>
      <c r="H31" s="184"/>
      <c r="I31" s="156"/>
      <c r="J31" s="14"/>
      <c r="K31" s="156"/>
      <c r="L31" s="14"/>
      <c r="M31" s="7"/>
      <c r="N31" s="7"/>
    </row>
    <row r="32" spans="1:14" x14ac:dyDescent="0.4">
      <c r="A32" s="9" t="s">
        <v>323</v>
      </c>
      <c r="B32" s="9"/>
      <c r="C32" s="9"/>
      <c r="D32" s="13"/>
      <c r="E32" s="13"/>
      <c r="F32" s="184">
        <f>+F22-F30</f>
        <v>114416557.80000001</v>
      </c>
      <c r="G32" s="184"/>
      <c r="H32" s="184">
        <f>+H22-H30</f>
        <v>11144319.50999999</v>
      </c>
      <c r="I32" s="156"/>
      <c r="J32" s="184">
        <f>+J22-J30</f>
        <v>-55011626.780000001</v>
      </c>
      <c r="K32" s="156"/>
      <c r="L32" s="184">
        <f>+L22-L30</f>
        <v>83890836.210000008</v>
      </c>
      <c r="M32" s="7"/>
      <c r="N32" s="7"/>
    </row>
    <row r="33" spans="1:14" x14ac:dyDescent="0.4">
      <c r="A33" s="9"/>
      <c r="B33" s="9" t="s">
        <v>213</v>
      </c>
      <c r="C33" s="9"/>
      <c r="D33" s="13"/>
      <c r="E33" s="13"/>
      <c r="F33" s="184">
        <v>6157546.3700000001</v>
      </c>
      <c r="G33" s="184"/>
      <c r="H33" s="184">
        <v>8196536.1200000001</v>
      </c>
      <c r="I33" s="156"/>
      <c r="J33" s="184">
        <v>6371562.7699999996</v>
      </c>
      <c r="K33" s="156"/>
      <c r="L33" s="184">
        <v>8778385.4499999993</v>
      </c>
      <c r="M33" s="7"/>
      <c r="N33" s="7"/>
    </row>
    <row r="34" spans="1:14" x14ac:dyDescent="0.4">
      <c r="A34" s="9"/>
      <c r="B34" s="9" t="s">
        <v>346</v>
      </c>
      <c r="C34" s="9"/>
      <c r="D34" s="197">
        <v>10</v>
      </c>
      <c r="E34" s="8"/>
      <c r="F34" s="185">
        <v>-13109714.9</v>
      </c>
      <c r="G34" s="184"/>
      <c r="H34" s="185">
        <v>0</v>
      </c>
      <c r="I34" s="156"/>
      <c r="J34" s="157">
        <v>-13109714.9</v>
      </c>
      <c r="K34" s="156"/>
      <c r="L34" s="157">
        <v>0</v>
      </c>
      <c r="M34" s="7"/>
      <c r="N34" s="7"/>
    </row>
    <row r="35" spans="1:14" ht="6" customHeight="1" x14ac:dyDescent="0.4">
      <c r="A35" s="9"/>
      <c r="B35" s="9"/>
      <c r="C35" s="9"/>
      <c r="D35" s="13"/>
      <c r="E35" s="13"/>
      <c r="F35" s="184"/>
      <c r="G35" s="184"/>
      <c r="H35" s="184"/>
      <c r="I35" s="156"/>
      <c r="J35" s="14"/>
      <c r="K35" s="156"/>
      <c r="L35" s="14"/>
      <c r="M35" s="7"/>
      <c r="N35" s="7"/>
    </row>
    <row r="36" spans="1:14" x14ac:dyDescent="0.4">
      <c r="A36" s="9" t="s">
        <v>257</v>
      </c>
      <c r="B36" s="9"/>
      <c r="C36" s="9"/>
      <c r="D36" s="30"/>
      <c r="E36" s="30"/>
      <c r="F36" s="14">
        <f>+F32-F33+F34</f>
        <v>95149296.530000001</v>
      </c>
      <c r="G36" s="160"/>
      <c r="H36" s="14">
        <f>+H32-H33+H34</f>
        <v>2947783.3899999904</v>
      </c>
      <c r="I36" s="156"/>
      <c r="J36" s="14">
        <f>+J32-J33+J34</f>
        <v>-74492904.450000003</v>
      </c>
      <c r="K36" s="156"/>
      <c r="L36" s="14">
        <f>+L32-L33+L34</f>
        <v>75112450.760000005</v>
      </c>
      <c r="M36" s="7"/>
      <c r="N36" s="7"/>
    </row>
    <row r="37" spans="1:14" x14ac:dyDescent="0.4">
      <c r="A37" s="9" t="s">
        <v>271</v>
      </c>
      <c r="B37" s="9"/>
      <c r="C37" s="9"/>
      <c r="D37" s="6">
        <v>17.2</v>
      </c>
      <c r="F37" s="168">
        <v>9466676.8200000003</v>
      </c>
      <c r="G37" s="184"/>
      <c r="H37" s="168">
        <v>-15006712.99</v>
      </c>
      <c r="I37" s="156"/>
      <c r="J37" s="157">
        <v>7540394.8899999997</v>
      </c>
      <c r="K37" s="14"/>
      <c r="L37" s="157">
        <v>-17683881.879999999</v>
      </c>
      <c r="M37" s="7"/>
      <c r="N37" s="7"/>
    </row>
    <row r="38" spans="1:14" ht="18" customHeight="1" thickBot="1" x14ac:dyDescent="0.45">
      <c r="A38" s="18" t="s">
        <v>164</v>
      </c>
      <c r="B38" s="9"/>
      <c r="C38" s="9"/>
      <c r="D38" s="13"/>
      <c r="E38" s="13"/>
      <c r="F38" s="206">
        <f>SUM(F36:F37)</f>
        <v>104615973.34999999</v>
      </c>
      <c r="G38" s="184"/>
      <c r="H38" s="206">
        <f>SUM(H36:H37)</f>
        <v>-12058929.600000009</v>
      </c>
      <c r="I38" s="156"/>
      <c r="J38" s="206">
        <f>SUM(J36:J37)</f>
        <v>-66952509.560000002</v>
      </c>
      <c r="K38" s="14"/>
      <c r="L38" s="206">
        <f>SUM(L36:L37)</f>
        <v>57428568.88000001</v>
      </c>
      <c r="M38" s="7"/>
      <c r="N38" s="7"/>
    </row>
    <row r="39" spans="1:14" ht="6.75" customHeight="1" thickTop="1" x14ac:dyDescent="0.4">
      <c r="A39" s="18"/>
      <c r="B39" s="9"/>
      <c r="C39" s="9"/>
      <c r="D39" s="13"/>
      <c r="E39" s="13"/>
      <c r="F39" s="184"/>
      <c r="G39" s="184"/>
      <c r="H39" s="184"/>
      <c r="I39" s="156"/>
      <c r="J39" s="184"/>
      <c r="K39" s="14"/>
      <c r="L39" s="184"/>
      <c r="M39" s="7"/>
      <c r="N39" s="7"/>
    </row>
    <row r="40" spans="1:14" ht="15.75" customHeight="1" x14ac:dyDescent="0.4">
      <c r="A40" s="201" t="s">
        <v>239</v>
      </c>
      <c r="B40" s="207"/>
      <c r="C40" s="201"/>
      <c r="D40" s="13"/>
      <c r="E40" s="13"/>
      <c r="F40" s="184"/>
      <c r="G40" s="184"/>
      <c r="H40" s="184"/>
      <c r="I40" s="156"/>
      <c r="J40" s="184"/>
      <c r="K40" s="14"/>
      <c r="L40" s="184"/>
      <c r="M40" s="7"/>
      <c r="N40" s="7"/>
    </row>
    <row r="41" spans="1:14" ht="18.75" x14ac:dyDescent="0.4">
      <c r="A41" s="201"/>
      <c r="B41" s="18" t="s">
        <v>240</v>
      </c>
      <c r="C41" s="201"/>
      <c r="D41" s="13"/>
      <c r="E41" s="13"/>
      <c r="F41" s="184">
        <f>+F38-F42</f>
        <v>104916093.19</v>
      </c>
      <c r="G41" s="184"/>
      <c r="H41" s="184">
        <f>+H38-H42</f>
        <v>-11613483.250000009</v>
      </c>
      <c r="I41" s="184"/>
      <c r="J41" s="184">
        <f>J38</f>
        <v>-66952509.560000002</v>
      </c>
      <c r="K41" s="184"/>
      <c r="L41" s="184">
        <f>L38</f>
        <v>57428568.88000001</v>
      </c>
      <c r="M41" s="7"/>
      <c r="N41" s="7"/>
    </row>
    <row r="42" spans="1:14" ht="18.75" x14ac:dyDescent="0.4">
      <c r="A42" s="18"/>
      <c r="B42" s="9" t="s">
        <v>233</v>
      </c>
      <c r="C42" s="9"/>
      <c r="D42" s="13"/>
      <c r="E42" s="13"/>
      <c r="F42" s="185">
        <v>-300119.84000000003</v>
      </c>
      <c r="G42" s="21"/>
      <c r="H42" s="185">
        <v>-445446.35</v>
      </c>
      <c r="I42" s="169"/>
      <c r="J42" s="170">
        <v>0</v>
      </c>
      <c r="K42" s="169"/>
      <c r="L42" s="170">
        <v>0</v>
      </c>
      <c r="M42" s="7"/>
      <c r="N42" s="7"/>
    </row>
    <row r="43" spans="1:14" ht="18.75" thickBot="1" x14ac:dyDescent="0.45">
      <c r="A43" s="9"/>
      <c r="B43" s="9"/>
      <c r="C43" s="9"/>
      <c r="D43" s="30"/>
      <c r="E43" s="30"/>
      <c r="F43" s="161">
        <f>SUM(F41:F42)</f>
        <v>104615973.34999999</v>
      </c>
      <c r="G43" s="160"/>
      <c r="H43" s="161">
        <f>SUM(H41:H42)</f>
        <v>-12058929.600000009</v>
      </c>
      <c r="I43" s="156"/>
      <c r="J43" s="161">
        <f>SUM(J41:J42)</f>
        <v>-66952509.560000002</v>
      </c>
      <c r="K43" s="156"/>
      <c r="L43" s="161">
        <f>SUM(L41:L42)</f>
        <v>57428568.88000001</v>
      </c>
      <c r="M43" s="7"/>
      <c r="N43" s="7"/>
    </row>
    <row r="44" spans="1:14" ht="5.25" customHeight="1" thickTop="1" x14ac:dyDescent="0.4">
      <c r="A44" s="9"/>
      <c r="B44" s="9"/>
      <c r="C44" s="9"/>
      <c r="D44" s="13"/>
      <c r="E44" s="13"/>
      <c r="F44" s="184"/>
      <c r="G44" s="184"/>
      <c r="H44" s="184"/>
      <c r="I44" s="156"/>
      <c r="J44" s="21"/>
      <c r="K44" s="156"/>
      <c r="L44" s="21"/>
      <c r="M44" s="7"/>
      <c r="N44" s="7"/>
    </row>
    <row r="45" spans="1:14" ht="15" customHeight="1" x14ac:dyDescent="0.4">
      <c r="A45" s="18" t="s">
        <v>247</v>
      </c>
      <c r="B45" s="9"/>
      <c r="C45" s="9"/>
      <c r="D45" s="208"/>
      <c r="E45" s="13"/>
      <c r="F45" s="184"/>
      <c r="G45" s="184"/>
      <c r="H45" s="184"/>
      <c r="I45" s="156"/>
      <c r="J45" s="21"/>
      <c r="K45" s="156"/>
      <c r="L45" s="21"/>
      <c r="M45" s="7"/>
      <c r="N45" s="7"/>
    </row>
    <row r="46" spans="1:14" ht="18.75" thickBot="1" x14ac:dyDescent="0.45">
      <c r="A46" s="9"/>
      <c r="B46" s="18" t="s">
        <v>209</v>
      </c>
      <c r="C46" s="9"/>
      <c r="D46" s="13">
        <v>24</v>
      </c>
      <c r="E46" s="13"/>
      <c r="F46" s="179">
        <f>ROUND((+F41/F47),3)</f>
        <v>1.0999999999999999E-2</v>
      </c>
      <c r="G46" s="209"/>
      <c r="H46" s="179">
        <f>ROUND((+H41/H47),3)</f>
        <v>-1E-3</v>
      </c>
      <c r="I46" s="210"/>
      <c r="J46" s="179">
        <f>ROUND((+J41/J47),3)</f>
        <v>-7.0000000000000001E-3</v>
      </c>
      <c r="K46" s="210"/>
      <c r="L46" s="179">
        <f>ROUND((+L41/L47),3)</f>
        <v>6.0000000000000001E-3</v>
      </c>
      <c r="M46" s="7"/>
      <c r="N46" s="4"/>
    </row>
    <row r="47" spans="1:14" ht="19.5" thickTop="1" thickBot="1" x14ac:dyDescent="0.45">
      <c r="A47" s="9"/>
      <c r="B47" s="18" t="s">
        <v>165</v>
      </c>
      <c r="C47" s="9"/>
      <c r="D47" s="13"/>
      <c r="E47" s="13"/>
      <c r="F47" s="173">
        <v>9727276096</v>
      </c>
      <c r="G47" s="211"/>
      <c r="H47" s="173">
        <v>9315208558</v>
      </c>
      <c r="I47" s="212"/>
      <c r="J47" s="173">
        <v>9727276096</v>
      </c>
      <c r="K47" s="211"/>
      <c r="L47" s="173">
        <v>9315208558</v>
      </c>
      <c r="M47" s="7"/>
      <c r="N47" s="4"/>
    </row>
    <row r="48" spans="1:14" ht="6.75" customHeight="1" thickTop="1" x14ac:dyDescent="0.4">
      <c r="A48" s="9"/>
      <c r="B48" s="9"/>
      <c r="C48" s="9"/>
      <c r="D48" s="13"/>
      <c r="E48" s="13"/>
      <c r="F48" s="166"/>
      <c r="G48" s="166"/>
      <c r="H48" s="166"/>
      <c r="I48" s="156"/>
      <c r="J48" s="14"/>
      <c r="K48" s="156"/>
      <c r="L48" s="14"/>
      <c r="M48" s="7"/>
      <c r="N48" s="4"/>
    </row>
    <row r="49" spans="1:14" ht="14.25" customHeight="1" x14ac:dyDescent="0.4">
      <c r="A49" s="18" t="s">
        <v>248</v>
      </c>
      <c r="B49" s="9"/>
      <c r="C49" s="9"/>
      <c r="D49" s="208"/>
      <c r="E49" s="13"/>
      <c r="F49" s="184"/>
      <c r="G49" s="184"/>
      <c r="H49" s="184"/>
      <c r="I49" s="156"/>
      <c r="J49" s="21"/>
      <c r="K49" s="156"/>
      <c r="L49" s="21"/>
      <c r="M49" s="7"/>
      <c r="N49" s="7"/>
    </row>
    <row r="50" spans="1:14" ht="18.75" thickBot="1" x14ac:dyDescent="0.45">
      <c r="A50" s="9"/>
      <c r="B50" s="18" t="s">
        <v>209</v>
      </c>
      <c r="C50" s="9"/>
      <c r="D50" s="13">
        <v>24</v>
      </c>
      <c r="E50" s="13"/>
      <c r="F50" s="179">
        <f>ROUND((+F41/F51),3)</f>
        <v>1.2E-2</v>
      </c>
      <c r="G50" s="209"/>
      <c r="H50" s="179">
        <f>ROUND((+H41/H51),3)</f>
        <v>-2E-3</v>
      </c>
      <c r="I50" s="210"/>
      <c r="J50" s="179">
        <f>ROUND((+J41/J51),3)</f>
        <v>-8.0000000000000002E-3</v>
      </c>
      <c r="K50" s="210"/>
      <c r="L50" s="179">
        <f>ROUND((+L41/L51),3)</f>
        <v>8.0000000000000002E-3</v>
      </c>
      <c r="M50" s="7"/>
      <c r="N50" s="4"/>
    </row>
    <row r="51" spans="1:14" ht="19.5" thickTop="1" thickBot="1" x14ac:dyDescent="0.45">
      <c r="A51" s="9"/>
      <c r="B51" s="18" t="s">
        <v>165</v>
      </c>
      <c r="C51" s="9"/>
      <c r="D51" s="13"/>
      <c r="E51" s="13"/>
      <c r="F51" s="173">
        <v>8899029847</v>
      </c>
      <c r="G51" s="213"/>
      <c r="H51" s="173">
        <v>7239860210</v>
      </c>
      <c r="I51" s="212"/>
      <c r="J51" s="173">
        <v>8899029847</v>
      </c>
      <c r="K51" s="211"/>
      <c r="L51" s="173">
        <v>7239860210</v>
      </c>
      <c r="M51" s="7"/>
      <c r="N51" s="4"/>
    </row>
    <row r="52" spans="1:14" ht="8.25" customHeight="1" thickTop="1" x14ac:dyDescent="0.4">
      <c r="A52" s="9"/>
      <c r="B52" s="9"/>
      <c r="C52" s="9"/>
      <c r="D52" s="13"/>
      <c r="E52" s="13"/>
      <c r="F52" s="13"/>
      <c r="G52" s="13"/>
      <c r="H52" s="13"/>
      <c r="I52" s="9"/>
      <c r="J52" s="11"/>
      <c r="K52" s="9"/>
      <c r="L52" s="11"/>
      <c r="M52" s="7"/>
      <c r="N52" s="4"/>
    </row>
    <row r="53" spans="1:14" x14ac:dyDescent="0.4">
      <c r="A53" s="15" t="str">
        <f>+'BS_Q3-67'!A46</f>
        <v>The accompanying interim notes to financial statements are an integral part of these interim financial statements.</v>
      </c>
      <c r="B53" s="9"/>
      <c r="C53" s="9"/>
      <c r="D53" s="13"/>
      <c r="E53" s="13"/>
      <c r="F53" s="13"/>
      <c r="G53" s="13"/>
      <c r="H53" s="13"/>
      <c r="I53" s="9"/>
      <c r="J53" s="11"/>
      <c r="K53" s="9"/>
      <c r="L53" s="11"/>
      <c r="M53" s="7"/>
      <c r="N53" s="4"/>
    </row>
    <row r="54" spans="1:14" ht="11.25" customHeight="1" x14ac:dyDescent="0.4">
      <c r="A54" s="9"/>
      <c r="B54" s="9"/>
      <c r="C54" s="9"/>
      <c r="D54" s="13"/>
      <c r="E54" s="13"/>
      <c r="F54" s="13"/>
      <c r="G54" s="13"/>
      <c r="H54" s="13"/>
      <c r="I54" s="9"/>
      <c r="J54" s="11"/>
      <c r="K54" s="9"/>
      <c r="L54" s="11"/>
      <c r="M54" s="7"/>
      <c r="N54" s="4"/>
    </row>
    <row r="55" spans="1:14" ht="16.5" customHeight="1" x14ac:dyDescent="0.4">
      <c r="A55" s="9"/>
      <c r="B55" s="9"/>
      <c r="C55" s="9"/>
      <c r="D55" s="13"/>
      <c r="E55" s="13"/>
      <c r="F55" s="13"/>
      <c r="G55" s="13"/>
      <c r="H55" s="13"/>
      <c r="I55" s="9"/>
      <c r="J55" s="11"/>
      <c r="K55" s="9"/>
      <c r="L55" s="11"/>
      <c r="M55" s="7"/>
      <c r="N55" s="4"/>
    </row>
    <row r="56" spans="1:14" x14ac:dyDescent="0.4">
      <c r="A56" s="13"/>
      <c r="B56" s="24" t="s">
        <v>145</v>
      </c>
      <c r="C56" s="13"/>
      <c r="D56" s="24"/>
      <c r="E56" s="13"/>
      <c r="G56" s="13"/>
      <c r="H56" s="24" t="s">
        <v>145</v>
      </c>
      <c r="I56" s="13"/>
      <c r="J56" s="13"/>
      <c r="K56" s="13"/>
      <c r="L56" s="13"/>
    </row>
    <row r="57" spans="1:14" ht="17.25" customHeight="1" x14ac:dyDescent="0.4">
      <c r="A57" s="222">
        <v>8</v>
      </c>
      <c r="B57" s="222"/>
      <c r="C57" s="222"/>
      <c r="D57" s="222"/>
      <c r="E57" s="222"/>
      <c r="F57" s="222"/>
      <c r="G57" s="222"/>
      <c r="H57" s="222"/>
      <c r="I57" s="222"/>
      <c r="J57" s="222"/>
      <c r="K57" s="222"/>
      <c r="L57" s="222"/>
    </row>
    <row r="58" spans="1:14" ht="1.5" customHeight="1" x14ac:dyDescent="0.4">
      <c r="B58" s="9"/>
      <c r="C58" s="9"/>
      <c r="D58" s="30"/>
      <c r="E58" s="30"/>
      <c r="F58" s="17"/>
      <c r="G58" s="30"/>
      <c r="H58" s="17"/>
      <c r="I58" s="9"/>
      <c r="J58" s="17"/>
      <c r="K58" s="17"/>
      <c r="L58" s="194"/>
    </row>
    <row r="59" spans="1:14" x14ac:dyDescent="0.4">
      <c r="A59" s="9"/>
      <c r="B59" s="9"/>
      <c r="C59" s="9"/>
      <c r="D59" s="30"/>
      <c r="E59" s="30"/>
      <c r="F59" s="17"/>
      <c r="G59" s="30"/>
      <c r="H59" s="17"/>
      <c r="I59" s="9"/>
      <c r="J59" s="239" t="s">
        <v>333</v>
      </c>
      <c r="K59" s="239"/>
      <c r="L59" s="239"/>
    </row>
    <row r="60" spans="1:14" x14ac:dyDescent="0.4">
      <c r="A60" s="223" t="str">
        <f>A2</f>
        <v>THE BROOKER GROUP PUBLIC COMPANY LIMITED AND ITS SUBSIDIARIES</v>
      </c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</row>
    <row r="61" spans="1:14" x14ac:dyDescent="0.4">
      <c r="A61" s="223" t="s">
        <v>226</v>
      </c>
      <c r="B61" s="223"/>
      <c r="C61" s="223"/>
      <c r="D61" s="223"/>
      <c r="E61" s="223"/>
      <c r="F61" s="223"/>
      <c r="G61" s="223"/>
      <c r="H61" s="223"/>
      <c r="I61" s="223"/>
      <c r="J61" s="223"/>
      <c r="K61" s="223"/>
      <c r="L61" s="223"/>
    </row>
    <row r="62" spans="1:14" x14ac:dyDescent="0.4">
      <c r="A62" s="223" t="str">
        <f>A4</f>
        <v>FOR  THE NINE-MONTH PERIOD ENDED SEPTEMBER 30, 2024</v>
      </c>
      <c r="B62" s="223"/>
      <c r="C62" s="223"/>
      <c r="D62" s="223"/>
      <c r="E62" s="223"/>
      <c r="F62" s="223"/>
      <c r="G62" s="223"/>
      <c r="H62" s="223"/>
      <c r="I62" s="223"/>
      <c r="J62" s="223"/>
      <c r="K62" s="223"/>
      <c r="L62" s="223"/>
    </row>
    <row r="63" spans="1:14" x14ac:dyDescent="0.4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</row>
    <row r="64" spans="1:14" x14ac:dyDescent="0.4">
      <c r="A64" s="9"/>
      <c r="B64" s="9"/>
      <c r="C64" s="26"/>
      <c r="F64" s="224" t="s">
        <v>132</v>
      </c>
      <c r="G64" s="224"/>
      <c r="H64" s="224"/>
      <c r="I64" s="224"/>
      <c r="J64" s="224"/>
      <c r="K64" s="224"/>
      <c r="L64" s="224"/>
    </row>
    <row r="65" spans="1:12" x14ac:dyDescent="0.4">
      <c r="A65" s="9"/>
      <c r="B65" s="9"/>
      <c r="C65" s="9" t="s">
        <v>4</v>
      </c>
      <c r="F65" s="238" t="s">
        <v>205</v>
      </c>
      <c r="G65" s="238"/>
      <c r="H65" s="238"/>
      <c r="J65" s="238" t="s">
        <v>206</v>
      </c>
      <c r="K65" s="238"/>
      <c r="L65" s="238"/>
    </row>
    <row r="66" spans="1:12" x14ac:dyDescent="0.4">
      <c r="A66" s="9"/>
      <c r="B66" s="9"/>
      <c r="C66" s="9"/>
      <c r="F66" s="238" t="str">
        <f>+F7</f>
        <v>For the nine-month period ended September 30</v>
      </c>
      <c r="G66" s="238"/>
      <c r="H66" s="238"/>
      <c r="I66" s="1"/>
      <c r="J66" s="238" t="str">
        <f>+J7</f>
        <v>For the nine-month period ended September 30</v>
      </c>
      <c r="K66" s="238"/>
      <c r="L66" s="238"/>
    </row>
    <row r="67" spans="1:12" x14ac:dyDescent="0.4">
      <c r="A67" s="9"/>
      <c r="B67" s="9"/>
      <c r="C67" s="9"/>
      <c r="D67" s="183" t="s">
        <v>133</v>
      </c>
      <c r="F67" s="183">
        <f>+F8</f>
        <v>2024</v>
      </c>
      <c r="H67" s="183">
        <f>+H8</f>
        <v>2023</v>
      </c>
      <c r="J67" s="183">
        <f>+J8</f>
        <v>2024</v>
      </c>
      <c r="K67" s="6"/>
      <c r="L67" s="183">
        <f>+L8</f>
        <v>2023</v>
      </c>
    </row>
    <row r="68" spans="1:12" x14ac:dyDescent="0.4">
      <c r="A68" s="127"/>
      <c r="B68" s="9"/>
      <c r="C68" s="9"/>
      <c r="D68" s="13"/>
      <c r="E68" s="13"/>
      <c r="F68" s="10"/>
      <c r="G68" s="10"/>
      <c r="H68" s="8"/>
      <c r="I68" s="9"/>
      <c r="J68" s="11"/>
      <c r="K68" s="9"/>
      <c r="L68" s="8"/>
    </row>
    <row r="69" spans="1:12" x14ac:dyDescent="0.4">
      <c r="A69" s="9" t="s">
        <v>329</v>
      </c>
      <c r="B69" s="9"/>
      <c r="C69" s="9"/>
      <c r="D69" s="13"/>
      <c r="E69" s="13"/>
      <c r="F69" s="168">
        <f>+F38</f>
        <v>104615973.34999999</v>
      </c>
      <c r="G69" s="184"/>
      <c r="H69" s="168">
        <f>+H38</f>
        <v>-12058929.600000009</v>
      </c>
      <c r="I69" s="156"/>
      <c r="J69" s="168">
        <f>+J38</f>
        <v>-66952509.560000002</v>
      </c>
      <c r="K69" s="156"/>
      <c r="L69" s="168">
        <f>+L38</f>
        <v>57428568.88000001</v>
      </c>
    </row>
    <row r="70" spans="1:12" x14ac:dyDescent="0.4">
      <c r="A70" s="9"/>
      <c r="B70" s="9"/>
      <c r="C70" s="9"/>
      <c r="D70" s="13"/>
      <c r="E70" s="13"/>
      <c r="F70" s="160"/>
      <c r="G70" s="184"/>
      <c r="H70" s="160"/>
      <c r="I70" s="156"/>
      <c r="J70" s="160"/>
      <c r="K70" s="156"/>
      <c r="L70" s="160"/>
    </row>
    <row r="71" spans="1:12" x14ac:dyDescent="0.4">
      <c r="A71" s="9" t="s">
        <v>241</v>
      </c>
      <c r="B71" s="9"/>
      <c r="C71" s="9"/>
      <c r="D71" s="13"/>
      <c r="E71" s="13"/>
      <c r="F71" s="160"/>
      <c r="G71" s="184"/>
      <c r="H71" s="160"/>
      <c r="I71" s="156"/>
      <c r="J71" s="21"/>
      <c r="K71" s="156"/>
      <c r="L71" s="21"/>
    </row>
    <row r="72" spans="1:12" x14ac:dyDescent="0.4">
      <c r="A72" s="9" t="s">
        <v>291</v>
      </c>
      <c r="B72" s="214"/>
      <c r="C72" s="214"/>
      <c r="D72" s="13"/>
      <c r="E72" s="13"/>
      <c r="F72" s="23"/>
      <c r="G72" s="184"/>
      <c r="H72" s="3"/>
      <c r="J72" s="3"/>
      <c r="L72" s="3"/>
    </row>
    <row r="73" spans="1:12" x14ac:dyDescent="0.4">
      <c r="A73" s="214"/>
      <c r="B73" s="9" t="s">
        <v>292</v>
      </c>
      <c r="C73" s="214"/>
      <c r="D73" s="13"/>
      <c r="E73" s="13"/>
      <c r="F73" s="23"/>
      <c r="G73" s="184"/>
      <c r="H73" s="23"/>
      <c r="I73" s="156"/>
      <c r="J73" s="21"/>
      <c r="K73" s="156"/>
      <c r="L73" s="21"/>
    </row>
    <row r="74" spans="1:12" x14ac:dyDescent="0.4">
      <c r="A74" s="9"/>
      <c r="B74" s="215" t="s">
        <v>265</v>
      </c>
      <c r="C74" s="9"/>
      <c r="D74" s="13"/>
      <c r="E74" s="13"/>
      <c r="F74" s="23">
        <v>-14862116.84</v>
      </c>
      <c r="G74" s="184"/>
      <c r="H74" s="23">
        <v>-6294089.4800000004</v>
      </c>
      <c r="I74" s="156"/>
      <c r="J74" s="21">
        <v>0</v>
      </c>
      <c r="K74" s="156"/>
      <c r="L74" s="21">
        <v>0</v>
      </c>
    </row>
    <row r="75" spans="1:12" ht="5.25" customHeight="1" x14ac:dyDescent="0.4">
      <c r="A75" s="9"/>
      <c r="B75" s="215"/>
      <c r="C75" s="9"/>
      <c r="D75" s="13"/>
      <c r="E75" s="13"/>
      <c r="F75" s="23"/>
      <c r="G75" s="184"/>
      <c r="H75" s="23"/>
      <c r="I75" s="156"/>
      <c r="J75" s="21"/>
      <c r="K75" s="156"/>
      <c r="L75" s="21"/>
    </row>
    <row r="76" spans="1:12" hidden="1" x14ac:dyDescent="0.4">
      <c r="A76" s="9" t="s">
        <v>293</v>
      </c>
      <c r="B76" s="214"/>
      <c r="C76" s="9"/>
      <c r="D76" s="13"/>
      <c r="E76" s="13"/>
      <c r="F76" s="23"/>
      <c r="G76" s="184"/>
      <c r="H76" s="23"/>
      <c r="I76" s="156"/>
      <c r="J76" s="21"/>
      <c r="K76" s="156"/>
      <c r="L76" s="21"/>
    </row>
    <row r="77" spans="1:12" hidden="1" x14ac:dyDescent="0.4">
      <c r="A77" s="214"/>
      <c r="B77" s="9" t="s">
        <v>292</v>
      </c>
      <c r="C77" s="9"/>
      <c r="D77" s="13"/>
      <c r="E77" s="13"/>
      <c r="F77" s="23"/>
      <c r="G77" s="184"/>
      <c r="H77" s="23"/>
      <c r="I77" s="156"/>
      <c r="J77" s="21"/>
      <c r="K77" s="156"/>
      <c r="L77" s="21"/>
    </row>
    <row r="78" spans="1:12" hidden="1" x14ac:dyDescent="0.4">
      <c r="A78" s="9"/>
      <c r="B78" s="9" t="s">
        <v>294</v>
      </c>
      <c r="C78" s="9"/>
      <c r="D78" s="13">
        <v>21</v>
      </c>
      <c r="E78" s="13"/>
      <c r="F78" s="23">
        <v>0</v>
      </c>
      <c r="G78" s="184"/>
      <c r="H78" s="23">
        <v>0</v>
      </c>
      <c r="I78" s="156"/>
      <c r="J78" s="21">
        <v>0</v>
      </c>
      <c r="K78" s="156"/>
      <c r="L78" s="21">
        <v>0</v>
      </c>
    </row>
    <row r="79" spans="1:12" hidden="1" x14ac:dyDescent="0.4">
      <c r="A79" s="9"/>
      <c r="B79" s="9" t="s">
        <v>295</v>
      </c>
      <c r="C79" s="9"/>
      <c r="D79" s="13"/>
      <c r="E79" s="13"/>
      <c r="F79" s="168">
        <v>0</v>
      </c>
      <c r="G79" s="184"/>
      <c r="H79" s="168">
        <v>0</v>
      </c>
      <c r="I79" s="156"/>
      <c r="J79" s="157">
        <v>0</v>
      </c>
      <c r="K79" s="156"/>
      <c r="L79" s="157">
        <v>0</v>
      </c>
    </row>
    <row r="80" spans="1:12" x14ac:dyDescent="0.4">
      <c r="A80" s="9" t="s">
        <v>336</v>
      </c>
      <c r="B80" s="9"/>
      <c r="C80" s="9"/>
      <c r="D80" s="13"/>
      <c r="E80" s="13"/>
      <c r="F80" s="171">
        <f>SUM(F72:F79)</f>
        <v>-14862116.84</v>
      </c>
      <c r="G80" s="184"/>
      <c r="H80" s="171">
        <f>SUM(H73:H79)</f>
        <v>-6294089.4800000004</v>
      </c>
      <c r="I80" s="156"/>
      <c r="J80" s="171">
        <f>SUM(J73:J79)</f>
        <v>0</v>
      </c>
      <c r="K80" s="156"/>
      <c r="L80" s="171">
        <f>SUM(L73:L79)</f>
        <v>0</v>
      </c>
    </row>
    <row r="81" spans="1:12" x14ac:dyDescent="0.4">
      <c r="A81" s="9"/>
      <c r="B81" s="9"/>
      <c r="C81" s="9"/>
      <c r="D81" s="13"/>
      <c r="E81" s="13"/>
      <c r="F81" s="160"/>
      <c r="G81" s="184"/>
      <c r="H81" s="160"/>
      <c r="I81" s="156"/>
      <c r="J81" s="14"/>
      <c r="K81" s="156"/>
      <c r="L81" s="14"/>
    </row>
    <row r="82" spans="1:12" ht="18.75" thickBot="1" x14ac:dyDescent="0.45">
      <c r="A82" s="9" t="s">
        <v>328</v>
      </c>
      <c r="B82" s="9"/>
      <c r="C82" s="9"/>
      <c r="D82" s="13"/>
      <c r="E82" s="13"/>
      <c r="F82" s="167">
        <f>+F69+F80</f>
        <v>89753856.50999999</v>
      </c>
      <c r="G82" s="184"/>
      <c r="H82" s="167">
        <f>+H69+H80</f>
        <v>-18353019.080000009</v>
      </c>
      <c r="I82" s="156"/>
      <c r="J82" s="167">
        <f>+J69+J80</f>
        <v>-66952509.560000002</v>
      </c>
      <c r="K82" s="156"/>
      <c r="L82" s="167">
        <f>+L69+L80</f>
        <v>57428568.88000001</v>
      </c>
    </row>
    <row r="83" spans="1:12" ht="18.75" thickTop="1" x14ac:dyDescent="0.4">
      <c r="A83" s="9"/>
      <c r="B83" s="9"/>
      <c r="C83" s="9"/>
      <c r="D83" s="13"/>
      <c r="E83" s="13"/>
      <c r="F83" s="166"/>
      <c r="G83" s="166"/>
      <c r="H83" s="166"/>
      <c r="I83" s="156"/>
      <c r="J83" s="14"/>
      <c r="K83" s="156"/>
      <c r="L83" s="14"/>
    </row>
    <row r="84" spans="1:12" ht="18.75" x14ac:dyDescent="0.4">
      <c r="A84" s="18" t="s">
        <v>242</v>
      </c>
      <c r="B84" s="18"/>
      <c r="C84" s="18"/>
      <c r="D84" s="216"/>
      <c r="E84" s="148"/>
      <c r="F84" s="170"/>
      <c r="G84" s="217"/>
      <c r="H84" s="170"/>
      <c r="I84" s="169"/>
      <c r="J84" s="170"/>
      <c r="K84" s="217"/>
      <c r="L84" s="217"/>
    </row>
    <row r="85" spans="1:12" ht="18.75" x14ac:dyDescent="0.4">
      <c r="A85" s="18"/>
      <c r="B85" s="18" t="s">
        <v>240</v>
      </c>
      <c r="C85" s="18"/>
      <c r="D85" s="216"/>
      <c r="E85" s="218">
        <v>852812933</v>
      </c>
      <c r="F85" s="23">
        <f>+F82-F86</f>
        <v>90053976.349999994</v>
      </c>
      <c r="G85" s="184"/>
      <c r="H85" s="23">
        <f>+H82-H86</f>
        <v>-17907572.730000008</v>
      </c>
      <c r="I85" s="184"/>
      <c r="J85" s="23">
        <f>+J82-J86</f>
        <v>-66952509.560000002</v>
      </c>
      <c r="K85" s="184"/>
      <c r="L85" s="23">
        <f>+L82-L86</f>
        <v>57428568.88000001</v>
      </c>
    </row>
    <row r="86" spans="1:12" ht="18.75" x14ac:dyDescent="0.4">
      <c r="A86" s="18"/>
      <c r="B86" s="9" t="s">
        <v>233</v>
      </c>
      <c r="C86" s="9"/>
      <c r="D86" s="216"/>
      <c r="E86" s="218">
        <v>-1541152</v>
      </c>
      <c r="F86" s="23">
        <f>+F42</f>
        <v>-300119.84000000003</v>
      </c>
      <c r="G86" s="21"/>
      <c r="H86" s="23">
        <f>+H42</f>
        <v>-445446.35</v>
      </c>
      <c r="I86" s="169"/>
      <c r="J86" s="23">
        <f>+J42</f>
        <v>0</v>
      </c>
      <c r="K86" s="169"/>
      <c r="L86" s="23">
        <f>+L42</f>
        <v>0</v>
      </c>
    </row>
    <row r="87" spans="1:12" ht="19.5" thickBot="1" x14ac:dyDescent="0.45">
      <c r="A87" s="219"/>
      <c r="B87" s="219"/>
      <c r="C87" s="219"/>
      <c r="D87" s="216"/>
      <c r="E87" s="218"/>
      <c r="F87" s="172">
        <f>SUM(F85:F86)</f>
        <v>89753856.50999999</v>
      </c>
      <c r="G87" s="217"/>
      <c r="H87" s="206">
        <f>SUM(H85:H86)</f>
        <v>-18353019.080000009</v>
      </c>
      <c r="I87" s="217"/>
      <c r="J87" s="172">
        <f>SUM(J85:J86)</f>
        <v>-66952509.560000002</v>
      </c>
      <c r="K87" s="217"/>
      <c r="L87" s="206">
        <f>SUM(L85:L86)</f>
        <v>57428568.88000001</v>
      </c>
    </row>
    <row r="88" spans="1:12" ht="19.5" thickTop="1" x14ac:dyDescent="0.4">
      <c r="A88" s="219"/>
      <c r="B88" s="219"/>
      <c r="C88" s="219"/>
      <c r="D88" s="216"/>
      <c r="E88" s="218"/>
      <c r="F88" s="23"/>
      <c r="G88" s="217"/>
      <c r="H88" s="184"/>
      <c r="I88" s="217"/>
      <c r="J88" s="184"/>
      <c r="K88" s="217"/>
      <c r="L88" s="184"/>
    </row>
    <row r="89" spans="1:12" ht="18.75" x14ac:dyDescent="0.4">
      <c r="A89" s="15" t="str">
        <f>+A53</f>
        <v>The accompanying interim notes to financial statements are an integral part of these interim financial statements.</v>
      </c>
      <c r="B89" s="219"/>
      <c r="C89" s="219"/>
      <c r="D89" s="216"/>
      <c r="E89" s="218"/>
      <c r="F89" s="23"/>
      <c r="G89" s="217"/>
      <c r="H89" s="184"/>
      <c r="I89" s="217"/>
      <c r="J89" s="184"/>
      <c r="K89" s="217"/>
      <c r="L89" s="184"/>
    </row>
    <row r="90" spans="1:12" ht="18.75" x14ac:dyDescent="0.4">
      <c r="A90" s="219"/>
      <c r="B90" s="219"/>
      <c r="C90" s="219"/>
      <c r="D90" s="216"/>
      <c r="E90" s="218"/>
      <c r="F90" s="23"/>
      <c r="G90" s="217"/>
      <c r="H90" s="184"/>
      <c r="I90" s="217"/>
      <c r="J90" s="184"/>
      <c r="K90" s="217"/>
      <c r="L90" s="184"/>
    </row>
    <row r="91" spans="1:12" ht="18.75" x14ac:dyDescent="0.4">
      <c r="A91" s="219"/>
      <c r="B91" s="219"/>
      <c r="C91" s="219"/>
      <c r="D91" s="216"/>
      <c r="E91" s="218"/>
      <c r="F91" s="23"/>
      <c r="G91" s="217"/>
      <c r="H91" s="184"/>
      <c r="I91" s="217"/>
      <c r="J91" s="184"/>
      <c r="K91" s="217"/>
      <c r="L91" s="184"/>
    </row>
    <row r="92" spans="1:12" ht="18.75" x14ac:dyDescent="0.4">
      <c r="A92" s="219"/>
      <c r="B92" s="219"/>
      <c r="C92" s="219"/>
      <c r="D92" s="216"/>
      <c r="E92" s="218"/>
      <c r="F92" s="23"/>
      <c r="G92" s="217"/>
      <c r="H92" s="184"/>
      <c r="I92" s="217"/>
      <c r="J92" s="184"/>
      <c r="K92" s="217"/>
      <c r="L92" s="184"/>
    </row>
    <row r="93" spans="1:12" ht="18.75" x14ac:dyDescent="0.4">
      <c r="A93" s="219"/>
      <c r="B93" s="219"/>
      <c r="C93" s="219"/>
      <c r="D93" s="216"/>
      <c r="E93" s="218"/>
      <c r="F93" s="23"/>
      <c r="G93" s="217"/>
      <c r="H93" s="184"/>
      <c r="I93" s="217"/>
      <c r="J93" s="184"/>
      <c r="K93" s="217"/>
      <c r="L93" s="184"/>
    </row>
    <row r="94" spans="1:12" ht="18.75" x14ac:dyDescent="0.4">
      <c r="A94" s="219"/>
      <c r="B94" s="219"/>
      <c r="C94" s="219"/>
      <c r="D94" s="216"/>
      <c r="E94" s="218"/>
      <c r="F94" s="23"/>
      <c r="G94" s="217"/>
      <c r="H94" s="184"/>
      <c r="I94" s="217"/>
      <c r="J94" s="184"/>
      <c r="K94" s="217"/>
      <c r="L94" s="184"/>
    </row>
    <row r="95" spans="1:12" ht="18.75" x14ac:dyDescent="0.4">
      <c r="A95" s="219"/>
      <c r="B95" s="219"/>
      <c r="C95" s="219"/>
      <c r="D95" s="216"/>
      <c r="E95" s="218"/>
      <c r="F95" s="23"/>
      <c r="G95" s="217"/>
      <c r="H95" s="184"/>
      <c r="I95" s="217"/>
      <c r="J95" s="184"/>
      <c r="K95" s="217"/>
      <c r="L95" s="184"/>
    </row>
    <row r="96" spans="1:12" ht="18.75" x14ac:dyDescent="0.4">
      <c r="A96" s="219"/>
      <c r="B96" s="219"/>
      <c r="C96" s="219"/>
      <c r="D96" s="216"/>
      <c r="E96" s="218"/>
      <c r="F96" s="23"/>
      <c r="G96" s="217"/>
      <c r="H96" s="184"/>
      <c r="I96" s="217"/>
      <c r="J96" s="184"/>
      <c r="K96" s="217"/>
      <c r="L96" s="184"/>
    </row>
    <row r="97" spans="1:12" ht="18.75" x14ac:dyDescent="0.4">
      <c r="A97" s="219"/>
      <c r="B97" s="219"/>
      <c r="C97" s="219"/>
      <c r="D97" s="216"/>
      <c r="E97" s="218"/>
      <c r="F97" s="23"/>
      <c r="G97" s="217"/>
      <c r="H97" s="184"/>
      <c r="I97" s="217"/>
      <c r="J97" s="184"/>
      <c r="K97" s="217"/>
      <c r="L97" s="184"/>
    </row>
    <row r="98" spans="1:12" ht="18.75" x14ac:dyDescent="0.4">
      <c r="A98" s="219"/>
      <c r="B98" s="219"/>
      <c r="C98" s="219"/>
      <c r="D98" s="216"/>
      <c r="E98" s="218"/>
      <c r="F98" s="23"/>
      <c r="G98" s="217"/>
      <c r="H98" s="184"/>
      <c r="I98" s="217"/>
      <c r="J98" s="184"/>
      <c r="K98" s="217"/>
      <c r="L98" s="184"/>
    </row>
    <row r="99" spans="1:12" ht="18.75" x14ac:dyDescent="0.4">
      <c r="A99" s="219"/>
      <c r="B99" s="219"/>
      <c r="C99" s="219"/>
      <c r="D99" s="216"/>
      <c r="E99" s="218"/>
      <c r="F99" s="23"/>
      <c r="G99" s="217"/>
      <c r="H99" s="184"/>
      <c r="I99" s="217"/>
      <c r="J99" s="184"/>
      <c r="K99" s="217"/>
      <c r="L99" s="184"/>
    </row>
    <row r="100" spans="1:12" ht="18.75" x14ac:dyDescent="0.4">
      <c r="A100" s="219"/>
      <c r="B100" s="219"/>
      <c r="C100" s="219"/>
      <c r="D100" s="216"/>
      <c r="E100" s="218"/>
      <c r="F100" s="23"/>
      <c r="G100" s="217"/>
      <c r="H100" s="184"/>
      <c r="I100" s="217"/>
      <c r="J100" s="184"/>
      <c r="K100" s="217"/>
      <c r="L100" s="184"/>
    </row>
    <row r="101" spans="1:12" ht="18.75" x14ac:dyDescent="0.4">
      <c r="A101" s="219"/>
      <c r="B101" s="219"/>
      <c r="C101" s="219"/>
      <c r="D101" s="216"/>
      <c r="E101" s="218"/>
      <c r="F101" s="23"/>
      <c r="G101" s="217"/>
      <c r="H101" s="184"/>
      <c r="I101" s="217"/>
      <c r="J101" s="184"/>
      <c r="K101" s="217"/>
      <c r="L101" s="184"/>
    </row>
    <row r="102" spans="1:12" ht="18.75" x14ac:dyDescent="0.4">
      <c r="A102" s="219"/>
      <c r="B102" s="219"/>
      <c r="C102" s="219"/>
      <c r="D102" s="216"/>
      <c r="E102" s="218"/>
      <c r="F102" s="23"/>
      <c r="G102" s="217"/>
      <c r="H102" s="184"/>
      <c r="I102" s="217"/>
      <c r="J102" s="184"/>
      <c r="K102" s="217"/>
      <c r="L102" s="184"/>
    </row>
    <row r="103" spans="1:12" ht="18.75" x14ac:dyDescent="0.4">
      <c r="A103" s="219"/>
      <c r="B103" s="219"/>
      <c r="C103" s="219"/>
      <c r="D103" s="216"/>
      <c r="E103" s="218"/>
      <c r="F103" s="23"/>
      <c r="G103" s="217"/>
      <c r="H103" s="184"/>
      <c r="I103" s="217"/>
      <c r="J103" s="184"/>
      <c r="K103" s="217"/>
      <c r="L103" s="184"/>
    </row>
    <row r="104" spans="1:12" ht="18.75" x14ac:dyDescent="0.4">
      <c r="A104" s="219"/>
      <c r="B104" s="219"/>
      <c r="C104" s="219"/>
      <c r="D104" s="216"/>
      <c r="E104" s="218"/>
      <c r="F104" s="23"/>
      <c r="G104" s="217"/>
      <c r="H104" s="184"/>
      <c r="I104" s="217"/>
      <c r="J104" s="184"/>
      <c r="K104" s="217"/>
      <c r="L104" s="184"/>
    </row>
    <row r="105" spans="1:12" ht="18.75" x14ac:dyDescent="0.4">
      <c r="A105" s="219"/>
      <c r="B105" s="219"/>
      <c r="C105" s="219"/>
      <c r="D105" s="216"/>
      <c r="E105" s="218"/>
      <c r="F105" s="23"/>
      <c r="G105" s="217"/>
      <c r="H105" s="184"/>
      <c r="I105" s="217"/>
      <c r="J105" s="184"/>
      <c r="K105" s="217"/>
      <c r="L105" s="184"/>
    </row>
    <row r="106" spans="1:12" ht="18.75" x14ac:dyDescent="0.4">
      <c r="A106" s="219"/>
      <c r="B106" s="219"/>
      <c r="C106" s="219"/>
      <c r="D106" s="216"/>
      <c r="E106" s="218"/>
      <c r="F106" s="23"/>
      <c r="G106" s="217"/>
      <c r="H106" s="184"/>
      <c r="I106" s="217"/>
      <c r="J106" s="184"/>
      <c r="K106" s="217"/>
      <c r="L106" s="184"/>
    </row>
    <row r="107" spans="1:12" ht="18.75" x14ac:dyDescent="0.4">
      <c r="A107" s="219"/>
      <c r="B107" s="219"/>
      <c r="C107" s="219"/>
      <c r="D107" s="216"/>
      <c r="E107" s="218"/>
      <c r="F107" s="23"/>
      <c r="G107" s="217"/>
      <c r="H107" s="184"/>
      <c r="I107" s="217"/>
      <c r="J107" s="184"/>
      <c r="K107" s="217"/>
      <c r="L107" s="184"/>
    </row>
    <row r="108" spans="1:12" ht="18.75" x14ac:dyDescent="0.4">
      <c r="A108" s="219"/>
      <c r="B108" s="219"/>
      <c r="C108" s="219"/>
      <c r="D108" s="216"/>
      <c r="E108" s="218"/>
      <c r="F108" s="23"/>
      <c r="G108" s="218"/>
      <c r="H108" s="10"/>
      <c r="I108" s="218"/>
      <c r="J108" s="10"/>
      <c r="K108" s="218"/>
      <c r="L108" s="10"/>
    </row>
    <row r="109" spans="1:12" x14ac:dyDescent="0.4">
      <c r="A109" s="131"/>
      <c r="B109" s="9"/>
      <c r="C109" s="9"/>
      <c r="D109" s="13"/>
      <c r="E109" s="13"/>
      <c r="F109" s="13"/>
      <c r="G109" s="13"/>
      <c r="H109" s="13"/>
      <c r="I109" s="9"/>
      <c r="J109" s="11"/>
      <c r="K109" s="9"/>
      <c r="L109" s="11"/>
    </row>
    <row r="110" spans="1:12" x14ac:dyDescent="0.4">
      <c r="A110" s="9"/>
      <c r="B110" s="9"/>
      <c r="C110" s="9"/>
      <c r="D110" s="13"/>
      <c r="E110" s="13"/>
      <c r="F110" s="13"/>
      <c r="G110" s="13"/>
      <c r="H110" s="13"/>
      <c r="I110" s="9"/>
      <c r="J110" s="11"/>
      <c r="K110" s="9"/>
      <c r="L110" s="11"/>
    </row>
    <row r="111" spans="1:12" x14ac:dyDescent="0.4">
      <c r="A111" s="13"/>
      <c r="B111" s="24" t="s">
        <v>145</v>
      </c>
      <c r="C111" s="13"/>
      <c r="D111" s="24"/>
      <c r="E111" s="13"/>
      <c r="G111" s="13"/>
      <c r="H111" s="24" t="s">
        <v>145</v>
      </c>
      <c r="I111" s="13"/>
      <c r="J111" s="13"/>
      <c r="K111" s="13"/>
      <c r="L111" s="13"/>
    </row>
    <row r="112" spans="1:12" x14ac:dyDescent="0.4">
      <c r="A112" s="13"/>
      <c r="B112" s="24"/>
      <c r="C112" s="13"/>
      <c r="D112" s="24"/>
      <c r="E112" s="13"/>
      <c r="F112" s="6">
        <v>9</v>
      </c>
      <c r="G112" s="13"/>
      <c r="H112" s="24"/>
      <c r="I112" s="13"/>
      <c r="J112" s="13"/>
      <c r="K112" s="13"/>
      <c r="L112" s="13"/>
    </row>
    <row r="113" spans="1:12" x14ac:dyDescent="0.4">
      <c r="B113" s="9"/>
      <c r="C113" s="9"/>
      <c r="D113" s="30"/>
      <c r="E113" s="30"/>
      <c r="F113" s="17"/>
      <c r="G113" s="30"/>
      <c r="H113" s="17"/>
      <c r="I113" s="9"/>
      <c r="J113" s="239" t="s">
        <v>333</v>
      </c>
      <c r="K113" s="239"/>
      <c r="L113" s="239"/>
    </row>
    <row r="114" spans="1:12" x14ac:dyDescent="0.4">
      <c r="A114" s="227" t="s">
        <v>131</v>
      </c>
      <c r="B114" s="223"/>
      <c r="C114" s="223"/>
      <c r="D114" s="223"/>
      <c r="E114" s="223"/>
      <c r="F114" s="223"/>
      <c r="G114" s="223"/>
      <c r="H114" s="223"/>
      <c r="I114" s="223"/>
      <c r="J114" s="223"/>
      <c r="K114" s="223"/>
      <c r="L114" s="223"/>
    </row>
    <row r="115" spans="1:12" x14ac:dyDescent="0.4">
      <c r="A115" s="223" t="s">
        <v>157</v>
      </c>
      <c r="B115" s="223"/>
      <c r="C115" s="223"/>
      <c r="D115" s="223"/>
      <c r="E115" s="223"/>
      <c r="F115" s="223"/>
      <c r="G115" s="223"/>
      <c r="H115" s="223"/>
      <c r="I115" s="223"/>
      <c r="J115" s="223"/>
      <c r="K115" s="223"/>
      <c r="L115" s="223"/>
    </row>
    <row r="116" spans="1:12" x14ac:dyDescent="0.4">
      <c r="A116" s="223" t="s">
        <v>382</v>
      </c>
      <c r="B116" s="223"/>
      <c r="C116" s="223"/>
      <c r="D116" s="223"/>
      <c r="E116" s="223"/>
      <c r="F116" s="223"/>
      <c r="G116" s="223"/>
      <c r="H116" s="223"/>
      <c r="I116" s="223"/>
      <c r="J116" s="223"/>
      <c r="K116" s="223"/>
      <c r="L116" s="223"/>
    </row>
    <row r="117" spans="1:12" x14ac:dyDescent="0.4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 x14ac:dyDescent="0.4">
      <c r="A118" s="9"/>
      <c r="B118" s="9"/>
      <c r="C118" s="26"/>
      <c r="F118" s="224" t="s">
        <v>132</v>
      </c>
      <c r="G118" s="224"/>
      <c r="H118" s="224"/>
      <c r="I118" s="224"/>
      <c r="J118" s="224"/>
      <c r="K118" s="224"/>
      <c r="L118" s="224"/>
    </row>
    <row r="119" spans="1:12" x14ac:dyDescent="0.4">
      <c r="A119" s="9"/>
      <c r="B119" s="9"/>
      <c r="C119" s="9" t="s">
        <v>4</v>
      </c>
      <c r="F119" s="238" t="s">
        <v>205</v>
      </c>
      <c r="G119" s="238"/>
      <c r="H119" s="238"/>
      <c r="J119" s="238" t="s">
        <v>206</v>
      </c>
      <c r="K119" s="238"/>
      <c r="L119" s="238"/>
    </row>
    <row r="120" spans="1:12" x14ac:dyDescent="0.4">
      <c r="A120" s="9"/>
      <c r="B120" s="9"/>
      <c r="C120" s="9"/>
      <c r="F120" s="238" t="s">
        <v>383</v>
      </c>
      <c r="G120" s="238"/>
      <c r="H120" s="238"/>
      <c r="I120" s="1"/>
      <c r="J120" s="238" t="str">
        <f>+F120</f>
        <v>For the three-month period ended September 30</v>
      </c>
      <c r="K120" s="238"/>
      <c r="L120" s="238"/>
    </row>
    <row r="121" spans="1:12" x14ac:dyDescent="0.4">
      <c r="A121" s="9"/>
      <c r="B121" s="9"/>
      <c r="C121" s="9"/>
      <c r="D121" s="183" t="s">
        <v>133</v>
      </c>
      <c r="F121" s="183">
        <v>2024</v>
      </c>
      <c r="H121" s="183">
        <v>2023</v>
      </c>
      <c r="J121" s="183">
        <f>+F121</f>
        <v>2024</v>
      </c>
      <c r="K121" s="6"/>
      <c r="L121" s="183">
        <f>+H121</f>
        <v>2023</v>
      </c>
    </row>
    <row r="122" spans="1:12" x14ac:dyDescent="0.4">
      <c r="A122" s="127" t="s">
        <v>158</v>
      </c>
      <c r="B122" s="9"/>
      <c r="C122" s="9"/>
      <c r="D122" s="13"/>
      <c r="E122" s="13"/>
      <c r="F122" s="10"/>
      <c r="G122" s="10"/>
      <c r="H122" s="10"/>
      <c r="I122" s="9"/>
      <c r="J122" s="11"/>
      <c r="K122" s="9"/>
      <c r="L122" s="11"/>
    </row>
    <row r="123" spans="1:12" x14ac:dyDescent="0.4">
      <c r="A123" s="9"/>
      <c r="B123" s="9" t="s">
        <v>225</v>
      </c>
      <c r="C123" s="9"/>
      <c r="D123" s="13"/>
      <c r="E123" s="13"/>
      <c r="F123" s="160">
        <v>3345779.12</v>
      </c>
      <c r="G123" s="184"/>
      <c r="H123" s="160">
        <v>4642857.13</v>
      </c>
      <c r="I123" s="156"/>
      <c r="J123" s="21">
        <v>7495414.0600000005</v>
      </c>
      <c r="K123" s="156"/>
      <c r="L123" s="21">
        <v>7091150.9500000002</v>
      </c>
    </row>
    <row r="124" spans="1:12" x14ac:dyDescent="0.4">
      <c r="A124" s="9"/>
      <c r="B124" s="9" t="s">
        <v>314</v>
      </c>
      <c r="C124" s="9"/>
      <c r="D124" s="13"/>
      <c r="E124" s="13"/>
      <c r="F124" s="160">
        <v>39227672.609999999</v>
      </c>
      <c r="G124" s="184"/>
      <c r="H124" s="160">
        <v>0</v>
      </c>
      <c r="I124" s="156"/>
      <c r="J124" s="21">
        <v>9922156.6600000001</v>
      </c>
      <c r="K124" s="156"/>
      <c r="L124" s="21">
        <v>4549689.16</v>
      </c>
    </row>
    <row r="125" spans="1:12" x14ac:dyDescent="0.4">
      <c r="A125" s="9"/>
      <c r="B125" s="9" t="s">
        <v>342</v>
      </c>
      <c r="C125" s="9"/>
      <c r="D125" s="13">
        <v>6</v>
      </c>
      <c r="E125" s="13"/>
      <c r="F125" s="160">
        <v>9010585.0500000007</v>
      </c>
      <c r="G125" s="184"/>
      <c r="H125" s="160">
        <v>6100794.8899999997</v>
      </c>
      <c r="I125" s="156"/>
      <c r="J125" s="14">
        <v>6491.44</v>
      </c>
      <c r="K125" s="156"/>
      <c r="L125" s="14">
        <v>1218.92</v>
      </c>
    </row>
    <row r="126" spans="1:12" x14ac:dyDescent="0.4">
      <c r="A126" s="9"/>
      <c r="B126" s="9" t="s">
        <v>160</v>
      </c>
      <c r="C126" s="9"/>
      <c r="D126" s="13"/>
      <c r="E126" s="13"/>
      <c r="F126" s="160">
        <v>13419992.390000001</v>
      </c>
      <c r="G126" s="184"/>
      <c r="H126" s="160">
        <v>9084795.6699999999</v>
      </c>
      <c r="I126" s="156"/>
      <c r="J126" s="21">
        <v>28637288.010000002</v>
      </c>
      <c r="K126" s="156"/>
      <c r="L126" s="21">
        <v>24490323.559999999</v>
      </c>
    </row>
    <row r="127" spans="1:12" x14ac:dyDescent="0.4">
      <c r="A127" s="9"/>
      <c r="B127" s="9" t="s">
        <v>159</v>
      </c>
      <c r="C127" s="9"/>
      <c r="D127" s="13"/>
      <c r="E127" s="13"/>
      <c r="F127" s="166"/>
      <c r="G127" s="166"/>
      <c r="H127" s="166"/>
      <c r="I127" s="156"/>
      <c r="J127" s="14"/>
      <c r="K127" s="156"/>
      <c r="L127" s="14"/>
    </row>
    <row r="128" spans="1:12" x14ac:dyDescent="0.4">
      <c r="A128" s="9"/>
      <c r="B128" s="9"/>
      <c r="C128" s="9" t="s">
        <v>344</v>
      </c>
      <c r="D128" s="13"/>
      <c r="E128" s="13"/>
      <c r="F128" s="14">
        <v>0</v>
      </c>
      <c r="G128" s="184"/>
      <c r="H128" s="14">
        <v>43180562.710000001</v>
      </c>
      <c r="I128" s="156"/>
      <c r="J128" s="14">
        <v>0</v>
      </c>
      <c r="K128" s="156"/>
      <c r="L128" s="14">
        <v>41976547.090000004</v>
      </c>
    </row>
    <row r="129" spans="1:12" x14ac:dyDescent="0.4">
      <c r="A129" s="9"/>
      <c r="B129" s="9"/>
      <c r="C129" s="9" t="s">
        <v>138</v>
      </c>
      <c r="D129" s="15"/>
      <c r="E129" s="15"/>
      <c r="F129" s="160">
        <v>388244.06</v>
      </c>
      <c r="G129" s="184"/>
      <c r="H129" s="160">
        <v>17386.240000000002</v>
      </c>
      <c r="I129" s="156"/>
      <c r="J129" s="14">
        <v>229683.8</v>
      </c>
      <c r="K129" s="156"/>
      <c r="L129" s="14">
        <v>17385.98</v>
      </c>
    </row>
    <row r="130" spans="1:12" x14ac:dyDescent="0.4">
      <c r="A130" s="9"/>
      <c r="B130" s="9"/>
      <c r="C130" s="9" t="s">
        <v>161</v>
      </c>
      <c r="D130" s="13"/>
      <c r="E130" s="13"/>
      <c r="F130" s="159">
        <f>SUM(F123:F129)</f>
        <v>65392273.230000004</v>
      </c>
      <c r="G130" s="184"/>
      <c r="H130" s="159">
        <f>SUM(H123:H129)</f>
        <v>63026396.640000001</v>
      </c>
      <c r="I130" s="156"/>
      <c r="J130" s="159">
        <f>SUM(J123:J129)</f>
        <v>46291033.969999999</v>
      </c>
      <c r="K130" s="156"/>
      <c r="L130" s="159">
        <f>SUM(L123:L129)</f>
        <v>78126315.660000011</v>
      </c>
    </row>
    <row r="131" spans="1:12" ht="9.75" customHeight="1" x14ac:dyDescent="0.4">
      <c r="A131" s="9"/>
      <c r="B131" s="9"/>
      <c r="C131" s="9"/>
      <c r="D131" s="13"/>
      <c r="E131" s="13"/>
      <c r="F131" s="184"/>
      <c r="G131" s="184"/>
      <c r="H131" s="184"/>
      <c r="I131" s="156"/>
      <c r="J131" s="184"/>
      <c r="K131" s="156"/>
      <c r="L131" s="184"/>
    </row>
    <row r="132" spans="1:12" x14ac:dyDescent="0.4">
      <c r="A132" s="9" t="s">
        <v>162</v>
      </c>
      <c r="B132" s="9"/>
      <c r="C132" s="9"/>
      <c r="D132" s="13"/>
      <c r="E132" s="13"/>
      <c r="F132" s="184"/>
      <c r="G132" s="184"/>
      <c r="H132" s="184"/>
      <c r="I132" s="156"/>
      <c r="J132" s="14"/>
      <c r="K132" s="156"/>
      <c r="L132" s="14"/>
    </row>
    <row r="133" spans="1:12" x14ac:dyDescent="0.4">
      <c r="A133" s="9"/>
      <c r="B133" s="9" t="s">
        <v>253</v>
      </c>
      <c r="C133" s="9"/>
      <c r="D133" s="13"/>
      <c r="E133" s="13"/>
      <c r="F133" s="184">
        <v>17687083.539999999</v>
      </c>
      <c r="G133" s="184"/>
      <c r="H133" s="184">
        <v>16307263.18</v>
      </c>
      <c r="I133" s="156"/>
      <c r="J133" s="14">
        <v>17497212.129999999</v>
      </c>
      <c r="K133" s="156"/>
      <c r="L133" s="14">
        <v>15794016.01</v>
      </c>
    </row>
    <row r="134" spans="1:12" x14ac:dyDescent="0.4">
      <c r="A134" s="9"/>
      <c r="B134" s="9" t="s">
        <v>212</v>
      </c>
      <c r="C134" s="9"/>
      <c r="D134" s="8"/>
      <c r="E134" s="8"/>
      <c r="F134" s="184">
        <v>208058225.16</v>
      </c>
      <c r="G134" s="184"/>
      <c r="H134" s="184">
        <v>25692546.07</v>
      </c>
      <c r="I134" s="156"/>
      <c r="J134" s="14">
        <v>207355983.88999999</v>
      </c>
      <c r="K134" s="156"/>
      <c r="L134" s="14">
        <v>20263399.68</v>
      </c>
    </row>
    <row r="135" spans="1:12" x14ac:dyDescent="0.4">
      <c r="A135" s="9"/>
      <c r="B135" s="9" t="s">
        <v>315</v>
      </c>
      <c r="C135" s="9"/>
      <c r="D135" s="13">
        <v>8.4</v>
      </c>
      <c r="E135" s="8"/>
      <c r="F135" s="184">
        <v>0</v>
      </c>
      <c r="G135" s="184"/>
      <c r="H135" s="184">
        <v>7755516.9000000004</v>
      </c>
      <c r="I135" s="156"/>
      <c r="J135" s="14">
        <v>0</v>
      </c>
      <c r="K135" s="156"/>
      <c r="L135" s="14">
        <v>0</v>
      </c>
    </row>
    <row r="136" spans="1:12" x14ac:dyDescent="0.4">
      <c r="A136" s="9"/>
      <c r="B136" s="9" t="s">
        <v>362</v>
      </c>
      <c r="C136" s="9"/>
      <c r="D136" s="13">
        <v>6</v>
      </c>
      <c r="E136" s="8"/>
      <c r="F136" s="184">
        <v>26429711.48</v>
      </c>
      <c r="G136" s="184"/>
      <c r="H136" s="184">
        <v>16003187.65</v>
      </c>
      <c r="I136" s="156"/>
      <c r="J136" s="14">
        <v>133.24</v>
      </c>
      <c r="K136" s="156"/>
      <c r="L136" s="14">
        <v>1120.72</v>
      </c>
    </row>
    <row r="137" spans="1:12" x14ac:dyDescent="0.4">
      <c r="A137" s="9"/>
      <c r="B137" s="9" t="s">
        <v>320</v>
      </c>
      <c r="C137" s="9"/>
      <c r="D137" s="13">
        <v>6</v>
      </c>
      <c r="E137" s="8"/>
      <c r="F137" s="160">
        <v>23520380.82</v>
      </c>
      <c r="G137" s="184"/>
      <c r="H137" s="160">
        <v>65018524.399999999</v>
      </c>
      <c r="I137" s="156"/>
      <c r="J137" s="14">
        <v>31265.919999999998</v>
      </c>
      <c r="K137" s="156"/>
      <c r="L137" s="14">
        <v>94290.7</v>
      </c>
    </row>
    <row r="138" spans="1:12" x14ac:dyDescent="0.4">
      <c r="A138" s="9"/>
      <c r="B138" s="9"/>
      <c r="C138" s="9" t="s">
        <v>163</v>
      </c>
      <c r="D138" s="13"/>
      <c r="E138" s="13"/>
      <c r="F138" s="159">
        <f>SUM(F133:F137)</f>
        <v>275695401</v>
      </c>
      <c r="G138" s="160"/>
      <c r="H138" s="159">
        <f>SUM(H133:H137)</f>
        <v>130777038.19999999</v>
      </c>
      <c r="I138" s="14"/>
      <c r="J138" s="159">
        <f>SUM(J133:J137)</f>
        <v>224884595.17999998</v>
      </c>
      <c r="K138" s="14"/>
      <c r="L138" s="159">
        <f>SUM(L133:L137)</f>
        <v>36152827.109999999</v>
      </c>
    </row>
    <row r="139" spans="1:12" ht="7.5" customHeight="1" x14ac:dyDescent="0.4">
      <c r="A139" s="9"/>
      <c r="B139" s="9"/>
      <c r="C139" s="9"/>
      <c r="D139" s="13"/>
      <c r="E139" s="13"/>
      <c r="F139" s="184"/>
      <c r="G139" s="184"/>
      <c r="H139" s="184"/>
      <c r="I139" s="156"/>
      <c r="J139" s="14"/>
      <c r="K139" s="156"/>
      <c r="L139" s="14"/>
    </row>
    <row r="140" spans="1:12" x14ac:dyDescent="0.4">
      <c r="A140" s="9" t="s">
        <v>323</v>
      </c>
      <c r="B140" s="9"/>
      <c r="C140" s="9"/>
      <c r="D140" s="13"/>
      <c r="E140" s="13"/>
      <c r="F140" s="184">
        <f>+F130-F138</f>
        <v>-210303127.76999998</v>
      </c>
      <c r="G140" s="184"/>
      <c r="H140" s="184">
        <f>+H130-H138</f>
        <v>-67750641.559999987</v>
      </c>
      <c r="I140" s="156"/>
      <c r="J140" s="184">
        <f>+J130-J138</f>
        <v>-178593561.20999998</v>
      </c>
      <c r="K140" s="156"/>
      <c r="L140" s="184">
        <f>+L130-L138</f>
        <v>41973488.550000012</v>
      </c>
    </row>
    <row r="141" spans="1:12" x14ac:dyDescent="0.4">
      <c r="A141" s="9"/>
      <c r="B141" s="9" t="s">
        <v>213</v>
      </c>
      <c r="C141" s="9"/>
      <c r="D141" s="13"/>
      <c r="E141" s="13"/>
      <c r="F141" s="184">
        <v>1243948.2</v>
      </c>
      <c r="G141" s="184"/>
      <c r="H141" s="184">
        <v>2977093.64</v>
      </c>
      <c r="I141" s="156"/>
      <c r="J141" s="184">
        <v>1296735.0900000001</v>
      </c>
      <c r="K141" s="156"/>
      <c r="L141" s="184">
        <v>3187025.15</v>
      </c>
    </row>
    <row r="142" spans="1:12" x14ac:dyDescent="0.4">
      <c r="A142" s="9"/>
      <c r="B142" s="9" t="s">
        <v>346</v>
      </c>
      <c r="C142" s="9"/>
      <c r="D142" s="197">
        <v>10</v>
      </c>
      <c r="E142" s="8"/>
      <c r="F142" s="185">
        <v>473560</v>
      </c>
      <c r="G142" s="184"/>
      <c r="H142" s="185">
        <v>0</v>
      </c>
      <c r="I142" s="156"/>
      <c r="J142" s="157">
        <v>473560</v>
      </c>
      <c r="K142" s="156"/>
      <c r="L142" s="157">
        <v>0</v>
      </c>
    </row>
    <row r="143" spans="1:12" ht="6" customHeight="1" x14ac:dyDescent="0.4">
      <c r="A143" s="9"/>
      <c r="B143" s="9"/>
      <c r="C143" s="9"/>
      <c r="D143" s="13"/>
      <c r="E143" s="13"/>
      <c r="F143" s="184"/>
      <c r="G143" s="184"/>
      <c r="H143" s="184"/>
      <c r="I143" s="156"/>
      <c r="J143" s="14"/>
      <c r="K143" s="156"/>
      <c r="L143" s="14"/>
    </row>
    <row r="144" spans="1:12" x14ac:dyDescent="0.4">
      <c r="A144" s="9" t="s">
        <v>257</v>
      </c>
      <c r="B144" s="9"/>
      <c r="C144" s="9"/>
      <c r="D144" s="30"/>
      <c r="E144" s="30"/>
      <c r="F144" s="14">
        <f>+F140-F141+F142</f>
        <v>-211073515.96999997</v>
      </c>
      <c r="G144" s="160"/>
      <c r="H144" s="14">
        <f>+H140-H141+H142</f>
        <v>-70727735.199999988</v>
      </c>
      <c r="I144" s="156"/>
      <c r="J144" s="14">
        <f>+J140-J141+J142</f>
        <v>-179416736.29999998</v>
      </c>
      <c r="K144" s="156"/>
      <c r="L144" s="14">
        <f>+L140-L141+L142</f>
        <v>38786463.400000013</v>
      </c>
    </row>
    <row r="145" spans="1:12" x14ac:dyDescent="0.4">
      <c r="A145" s="9" t="s">
        <v>271</v>
      </c>
      <c r="B145" s="9"/>
      <c r="C145" s="9"/>
      <c r="D145" s="6">
        <v>17.2</v>
      </c>
      <c r="F145" s="168">
        <v>29220379.260000002</v>
      </c>
      <c r="G145" s="184"/>
      <c r="H145" s="168">
        <v>-13501475.02</v>
      </c>
      <c r="I145" s="156"/>
      <c r="J145" s="157">
        <v>29481663.300000001</v>
      </c>
      <c r="K145" s="14"/>
      <c r="L145" s="157">
        <v>-12226624.57</v>
      </c>
    </row>
    <row r="146" spans="1:12" ht="18.75" thickBot="1" x14ac:dyDescent="0.45">
      <c r="A146" s="18" t="s">
        <v>164</v>
      </c>
      <c r="B146" s="9"/>
      <c r="C146" s="9"/>
      <c r="D146" s="13"/>
      <c r="E146" s="13"/>
      <c r="F146" s="206">
        <f>SUM(F144:F145)</f>
        <v>-181853136.70999998</v>
      </c>
      <c r="G146" s="184"/>
      <c r="H146" s="206">
        <f>SUM(H144:H145)</f>
        <v>-84229210.219999984</v>
      </c>
      <c r="I146" s="156"/>
      <c r="J146" s="206">
        <f>SUM(J144:J145)</f>
        <v>-149935072.99999997</v>
      </c>
      <c r="K146" s="14"/>
      <c r="L146" s="206">
        <f>SUM(L144:L145)</f>
        <v>26559838.830000013</v>
      </c>
    </row>
    <row r="147" spans="1:12" ht="7.5" customHeight="1" thickTop="1" x14ac:dyDescent="0.4">
      <c r="A147" s="18"/>
      <c r="B147" s="9"/>
      <c r="C147" s="9"/>
      <c r="D147" s="13"/>
      <c r="E147" s="13"/>
      <c r="F147" s="184"/>
      <c r="G147" s="184"/>
      <c r="H147" s="184"/>
      <c r="I147" s="156"/>
      <c r="J147" s="184"/>
      <c r="K147" s="14"/>
      <c r="L147" s="184"/>
    </row>
    <row r="148" spans="1:12" ht="17.25" customHeight="1" x14ac:dyDescent="0.4">
      <c r="A148" s="201" t="s">
        <v>239</v>
      </c>
      <c r="B148" s="207"/>
      <c r="C148" s="201"/>
      <c r="D148" s="13"/>
      <c r="E148" s="13"/>
      <c r="F148" s="184"/>
      <c r="G148" s="184"/>
      <c r="H148" s="184"/>
      <c r="I148" s="156"/>
      <c r="J148" s="184"/>
      <c r="K148" s="14"/>
      <c r="L148" s="184"/>
    </row>
    <row r="149" spans="1:12" ht="18.75" x14ac:dyDescent="0.4">
      <c r="A149" s="201"/>
      <c r="B149" s="18" t="s">
        <v>240</v>
      </c>
      <c r="C149" s="201"/>
      <c r="D149" s="13"/>
      <c r="E149" s="13"/>
      <c r="F149" s="184">
        <f>+F146-F150</f>
        <v>-181801032.39999998</v>
      </c>
      <c r="G149" s="184"/>
      <c r="H149" s="184">
        <f>+H146-H150</f>
        <v>-84157472.449999988</v>
      </c>
      <c r="I149" s="184"/>
      <c r="J149" s="184">
        <f>J146</f>
        <v>-149935072.99999997</v>
      </c>
      <c r="K149" s="184"/>
      <c r="L149" s="184">
        <f>L146</f>
        <v>26559838.830000013</v>
      </c>
    </row>
    <row r="150" spans="1:12" ht="18.75" x14ac:dyDescent="0.4">
      <c r="A150" s="18"/>
      <c r="B150" s="9" t="s">
        <v>233</v>
      </c>
      <c r="C150" s="9"/>
      <c r="D150" s="13"/>
      <c r="E150" s="13"/>
      <c r="F150" s="185">
        <v>-52104.31</v>
      </c>
      <c r="G150" s="21"/>
      <c r="H150" s="185">
        <v>-71737.77</v>
      </c>
      <c r="I150" s="169"/>
      <c r="J150" s="170">
        <v>0</v>
      </c>
      <c r="K150" s="169"/>
      <c r="L150" s="170">
        <v>0</v>
      </c>
    </row>
    <row r="151" spans="1:12" ht="18.75" thickBot="1" x14ac:dyDescent="0.45">
      <c r="A151" s="9"/>
      <c r="B151" s="9"/>
      <c r="C151" s="9"/>
      <c r="D151" s="30"/>
      <c r="E151" s="30"/>
      <c r="F151" s="161">
        <f>SUM(F149:F150)</f>
        <v>-181853136.70999998</v>
      </c>
      <c r="G151" s="160"/>
      <c r="H151" s="161">
        <f>SUM(H149:H150)</f>
        <v>-84229210.219999984</v>
      </c>
      <c r="I151" s="156"/>
      <c r="J151" s="161">
        <f>SUM(J149:J150)</f>
        <v>-149935072.99999997</v>
      </c>
      <c r="K151" s="156"/>
      <c r="L151" s="161">
        <f>SUM(L149:L150)</f>
        <v>26559838.830000013</v>
      </c>
    </row>
    <row r="152" spans="1:12" ht="7.5" customHeight="1" thickTop="1" x14ac:dyDescent="0.4">
      <c r="A152" s="9"/>
      <c r="B152" s="9"/>
      <c r="C152" s="9"/>
      <c r="D152" s="13"/>
      <c r="E152" s="13"/>
      <c r="F152" s="184"/>
      <c r="G152" s="184"/>
      <c r="H152" s="184"/>
      <c r="I152" s="156"/>
      <c r="J152" s="21"/>
      <c r="K152" s="156"/>
      <c r="L152" s="21"/>
    </row>
    <row r="153" spans="1:12" x14ac:dyDescent="0.4">
      <c r="A153" s="18" t="s">
        <v>247</v>
      </c>
      <c r="B153" s="9"/>
      <c r="C153" s="9"/>
      <c r="D153" s="208"/>
      <c r="E153" s="13"/>
      <c r="F153" s="184"/>
      <c r="G153" s="184"/>
      <c r="H153" s="184"/>
      <c r="I153" s="156"/>
      <c r="J153" s="21"/>
      <c r="K153" s="156"/>
      <c r="L153" s="21"/>
    </row>
    <row r="154" spans="1:12" ht="18.75" thickBot="1" x14ac:dyDescent="0.45">
      <c r="A154" s="9"/>
      <c r="B154" s="18" t="s">
        <v>209</v>
      </c>
      <c r="C154" s="9"/>
      <c r="D154" s="13">
        <v>24</v>
      </c>
      <c r="E154" s="13"/>
      <c r="F154" s="179">
        <f>ROUND((+F149/F155),3)</f>
        <v>-1.7000000000000001E-2</v>
      </c>
      <c r="G154" s="209"/>
      <c r="H154" s="179">
        <f>ROUND((+H149/H155),3)</f>
        <v>-8.9999999999999993E-3</v>
      </c>
      <c r="I154" s="210"/>
      <c r="J154" s="179">
        <f>ROUND((+J149/J155),3)</f>
        <v>-1.4E-2</v>
      </c>
      <c r="K154" s="210"/>
      <c r="L154" s="179">
        <f>ROUND((+L149/L155),3)</f>
        <v>3.0000000000000001E-3</v>
      </c>
    </row>
    <row r="155" spans="1:12" ht="19.5" thickTop="1" thickBot="1" x14ac:dyDescent="0.45">
      <c r="A155" s="9"/>
      <c r="B155" s="18" t="s">
        <v>165</v>
      </c>
      <c r="C155" s="9"/>
      <c r="D155" s="13"/>
      <c r="E155" s="13"/>
      <c r="F155" s="173">
        <v>10542453182</v>
      </c>
      <c r="G155" s="211"/>
      <c r="H155" s="173">
        <v>9315208558</v>
      </c>
      <c r="I155" s="212"/>
      <c r="J155" s="173">
        <v>10542453182</v>
      </c>
      <c r="K155" s="211"/>
      <c r="L155" s="173">
        <v>9315208558</v>
      </c>
    </row>
    <row r="156" spans="1:12" ht="7.5" customHeight="1" thickTop="1" x14ac:dyDescent="0.4">
      <c r="A156" s="9"/>
      <c r="B156" s="9"/>
      <c r="C156" s="9"/>
      <c r="D156" s="13"/>
      <c r="E156" s="13"/>
      <c r="F156" s="166"/>
      <c r="G156" s="166"/>
      <c r="H156" s="166"/>
      <c r="I156" s="156"/>
      <c r="J156" s="14"/>
      <c r="K156" s="156"/>
      <c r="L156" s="14"/>
    </row>
    <row r="157" spans="1:12" x14ac:dyDescent="0.4">
      <c r="A157" s="18" t="s">
        <v>248</v>
      </c>
      <c r="B157" s="9"/>
      <c r="C157" s="9"/>
      <c r="D157" s="208"/>
      <c r="E157" s="13"/>
      <c r="F157" s="184"/>
      <c r="G157" s="184"/>
      <c r="H157" s="184"/>
      <c r="I157" s="156"/>
      <c r="J157" s="21"/>
      <c r="K157" s="156"/>
      <c r="L157" s="21"/>
    </row>
    <row r="158" spans="1:12" ht="18.75" thickBot="1" x14ac:dyDescent="0.45">
      <c r="A158" s="9"/>
      <c r="B158" s="18" t="s">
        <v>209</v>
      </c>
      <c r="C158" s="9"/>
      <c r="D158" s="13">
        <v>24</v>
      </c>
      <c r="E158" s="13"/>
      <c r="F158" s="179">
        <f>ROUND((+F149/F159),3)</f>
        <v>-1.7999999999999999E-2</v>
      </c>
      <c r="G158" s="209"/>
      <c r="H158" s="179">
        <f>ROUND((+H149/H159),3)</f>
        <v>-1.2E-2</v>
      </c>
      <c r="I158" s="210"/>
      <c r="J158" s="179">
        <f>ROUND((+J149/J159),3)</f>
        <v>-1.4999999999999999E-2</v>
      </c>
      <c r="K158" s="210"/>
      <c r="L158" s="179">
        <f>ROUND((+L149/L159),3)</f>
        <v>4.0000000000000001E-3</v>
      </c>
    </row>
    <row r="159" spans="1:12" ht="19.5" thickTop="1" thickBot="1" x14ac:dyDescent="0.45">
      <c r="A159" s="9"/>
      <c r="B159" s="18" t="s">
        <v>165</v>
      </c>
      <c r="C159" s="9"/>
      <c r="D159" s="13"/>
      <c r="E159" s="13"/>
      <c r="F159" s="173">
        <v>9931088936</v>
      </c>
      <c r="G159" s="213"/>
      <c r="H159" s="173">
        <v>6971226900</v>
      </c>
      <c r="I159" s="212"/>
      <c r="J159" s="173">
        <v>9931088936</v>
      </c>
      <c r="K159" s="211"/>
      <c r="L159" s="173">
        <v>6971226900</v>
      </c>
    </row>
    <row r="160" spans="1:12" ht="18.75" thickTop="1" x14ac:dyDescent="0.4">
      <c r="A160" s="9"/>
      <c r="B160" s="9"/>
      <c r="C160" s="9"/>
      <c r="D160" s="13"/>
      <c r="E160" s="13"/>
      <c r="F160" s="13"/>
      <c r="G160" s="13"/>
      <c r="H160" s="13"/>
      <c r="I160" s="9"/>
      <c r="J160" s="11"/>
      <c r="K160" s="9"/>
      <c r="L160" s="11"/>
    </row>
    <row r="161" spans="1:12" x14ac:dyDescent="0.4">
      <c r="A161" s="15" t="str">
        <f>+'BS_Q3-67'!A124</f>
        <v>The accompanying interim notes to financial statements are an integral part of these interim financial statements.</v>
      </c>
      <c r="B161" s="9"/>
      <c r="C161" s="9"/>
      <c r="D161" s="13"/>
      <c r="E161" s="13"/>
      <c r="F161" s="13"/>
      <c r="G161" s="13"/>
      <c r="H161" s="13"/>
      <c r="I161" s="9"/>
      <c r="J161" s="11"/>
      <c r="K161" s="9"/>
      <c r="L161" s="11"/>
    </row>
    <row r="162" spans="1:12" x14ac:dyDescent="0.4">
      <c r="A162" s="15"/>
      <c r="B162" s="9"/>
      <c r="C162" s="9"/>
      <c r="D162" s="13"/>
      <c r="E162" s="13"/>
      <c r="F162" s="13"/>
      <c r="G162" s="13"/>
      <c r="H162" s="13"/>
      <c r="I162" s="9"/>
      <c r="J162" s="11"/>
      <c r="K162" s="9"/>
      <c r="L162" s="11"/>
    </row>
    <row r="163" spans="1:12" x14ac:dyDescent="0.4">
      <c r="A163" s="15"/>
      <c r="B163" s="9"/>
      <c r="C163" s="9"/>
      <c r="D163" s="13"/>
      <c r="E163" s="13"/>
      <c r="F163" s="13"/>
      <c r="G163" s="13"/>
      <c r="H163" s="13"/>
      <c r="I163" s="9"/>
      <c r="J163" s="11"/>
      <c r="K163" s="9"/>
      <c r="L163" s="11"/>
    </row>
    <row r="164" spans="1:12" x14ac:dyDescent="0.4">
      <c r="A164" s="9"/>
      <c r="B164" s="9"/>
      <c r="C164" s="9"/>
      <c r="D164" s="13"/>
      <c r="E164" s="13"/>
      <c r="F164" s="13"/>
      <c r="G164" s="13"/>
      <c r="H164" s="13"/>
      <c r="I164" s="9"/>
      <c r="J164" s="11"/>
      <c r="K164" s="9"/>
      <c r="L164" s="11"/>
    </row>
    <row r="165" spans="1:12" x14ac:dyDescent="0.4">
      <c r="A165" s="13"/>
      <c r="B165" s="24" t="s">
        <v>145</v>
      </c>
      <c r="C165" s="13"/>
      <c r="D165" s="24"/>
      <c r="E165" s="13"/>
      <c r="G165" s="13"/>
      <c r="H165" s="24" t="s">
        <v>145</v>
      </c>
      <c r="I165" s="13"/>
      <c r="J165" s="13"/>
      <c r="K165" s="13"/>
      <c r="L165" s="13"/>
    </row>
    <row r="166" spans="1:12" x14ac:dyDescent="0.4">
      <c r="A166" s="222">
        <v>6</v>
      </c>
      <c r="B166" s="222"/>
      <c r="C166" s="222"/>
      <c r="D166" s="222"/>
      <c r="E166" s="222"/>
      <c r="F166" s="222"/>
      <c r="G166" s="222"/>
      <c r="H166" s="222"/>
      <c r="I166" s="222"/>
      <c r="J166" s="222"/>
      <c r="K166" s="222"/>
      <c r="L166" s="222"/>
    </row>
    <row r="167" spans="1:12" x14ac:dyDescent="0.4">
      <c r="B167" s="9"/>
      <c r="C167" s="9"/>
      <c r="D167" s="30"/>
      <c r="E167" s="30"/>
      <c r="F167" s="17"/>
      <c r="G167" s="30"/>
      <c r="H167" s="17"/>
      <c r="I167" s="9"/>
      <c r="J167" s="17"/>
      <c r="K167" s="17"/>
      <c r="L167" s="194"/>
    </row>
    <row r="168" spans="1:12" x14ac:dyDescent="0.4">
      <c r="A168" s="9"/>
      <c r="B168" s="9"/>
      <c r="C168" s="9"/>
      <c r="D168" s="30"/>
      <c r="E168" s="30"/>
      <c r="F168" s="17"/>
      <c r="G168" s="30"/>
      <c r="H168" s="17"/>
      <c r="I168" s="9"/>
      <c r="J168" s="239" t="s">
        <v>333</v>
      </c>
      <c r="K168" s="239"/>
      <c r="L168" s="239"/>
    </row>
    <row r="169" spans="1:12" x14ac:dyDescent="0.4">
      <c r="A169" s="223" t="str">
        <f>A114</f>
        <v>THE BROOKER GROUP PUBLIC COMPANY LIMITED AND ITS SUBSIDIARIES</v>
      </c>
      <c r="B169" s="223"/>
      <c r="C169" s="223"/>
      <c r="D169" s="223"/>
      <c r="E169" s="223"/>
      <c r="F169" s="223"/>
      <c r="G169" s="223"/>
      <c r="H169" s="223"/>
      <c r="I169" s="223"/>
      <c r="J169" s="223"/>
      <c r="K169" s="223"/>
      <c r="L169" s="223"/>
    </row>
    <row r="170" spans="1:12" x14ac:dyDescent="0.4">
      <c r="A170" s="223" t="s">
        <v>226</v>
      </c>
      <c r="B170" s="223"/>
      <c r="C170" s="223"/>
      <c r="D170" s="223"/>
      <c r="E170" s="223"/>
      <c r="F170" s="223"/>
      <c r="G170" s="223"/>
      <c r="H170" s="223"/>
      <c r="I170" s="223"/>
      <c r="J170" s="223"/>
      <c r="K170" s="223"/>
      <c r="L170" s="223"/>
    </row>
    <row r="171" spans="1:12" x14ac:dyDescent="0.4">
      <c r="A171" s="223" t="str">
        <f>A116</f>
        <v>FOR  THE THREE MONTH PERIOD ENDED SEPTEMBER 30, 2024</v>
      </c>
      <c r="B171" s="223"/>
      <c r="C171" s="223"/>
      <c r="D171" s="223"/>
      <c r="E171" s="223"/>
      <c r="F171" s="223"/>
      <c r="G171" s="223"/>
      <c r="H171" s="223"/>
      <c r="I171" s="223"/>
      <c r="J171" s="223"/>
      <c r="K171" s="223"/>
      <c r="L171" s="223"/>
    </row>
    <row r="172" spans="1:12" x14ac:dyDescent="0.4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</row>
    <row r="173" spans="1:12" x14ac:dyDescent="0.4">
      <c r="A173" s="9"/>
      <c r="B173" s="9"/>
      <c r="C173" s="26"/>
      <c r="F173" s="224" t="s">
        <v>132</v>
      </c>
      <c r="G173" s="224"/>
      <c r="H173" s="224"/>
      <c r="I173" s="224"/>
      <c r="J173" s="224"/>
      <c r="K173" s="224"/>
      <c r="L173" s="224"/>
    </row>
    <row r="174" spans="1:12" x14ac:dyDescent="0.4">
      <c r="A174" s="9"/>
      <c r="B174" s="9"/>
      <c r="C174" s="9" t="s">
        <v>4</v>
      </c>
      <c r="F174" s="238" t="s">
        <v>205</v>
      </c>
      <c r="G174" s="238"/>
      <c r="H174" s="238"/>
      <c r="J174" s="238" t="s">
        <v>206</v>
      </c>
      <c r="K174" s="238"/>
      <c r="L174" s="238"/>
    </row>
    <row r="175" spans="1:12" x14ac:dyDescent="0.4">
      <c r="A175" s="9"/>
      <c r="B175" s="9"/>
      <c r="C175" s="9"/>
      <c r="F175" s="238" t="str">
        <f>+F120</f>
        <v>For the three-month period ended September 30</v>
      </c>
      <c r="G175" s="238"/>
      <c r="H175" s="238"/>
      <c r="I175" s="1"/>
      <c r="J175" s="238" t="str">
        <f>+J120</f>
        <v>For the three-month period ended September 30</v>
      </c>
      <c r="K175" s="238"/>
      <c r="L175" s="238"/>
    </row>
    <row r="176" spans="1:12" x14ac:dyDescent="0.4">
      <c r="A176" s="9"/>
      <c r="B176" s="9"/>
      <c r="C176" s="9"/>
      <c r="D176" s="183" t="s">
        <v>133</v>
      </c>
      <c r="F176" s="183">
        <f>+F121</f>
        <v>2024</v>
      </c>
      <c r="H176" s="183">
        <f>+H121</f>
        <v>2023</v>
      </c>
      <c r="J176" s="183">
        <f>+J121</f>
        <v>2024</v>
      </c>
      <c r="K176" s="6"/>
      <c r="L176" s="183">
        <f>+L121</f>
        <v>2023</v>
      </c>
    </row>
    <row r="177" spans="1:12" x14ac:dyDescent="0.4">
      <c r="A177" s="127"/>
      <c r="B177" s="9"/>
      <c r="C177" s="9"/>
      <c r="D177" s="13"/>
      <c r="E177" s="13"/>
      <c r="F177" s="10"/>
      <c r="G177" s="10"/>
      <c r="H177" s="8"/>
      <c r="I177" s="9"/>
      <c r="J177" s="11"/>
      <c r="K177" s="9"/>
      <c r="L177" s="8"/>
    </row>
    <row r="178" spans="1:12" x14ac:dyDescent="0.4">
      <c r="A178" s="9" t="s">
        <v>329</v>
      </c>
      <c r="B178" s="9"/>
      <c r="C178" s="9"/>
      <c r="D178" s="13"/>
      <c r="E178" s="13"/>
      <c r="F178" s="168">
        <f>+F146</f>
        <v>-181853136.70999998</v>
      </c>
      <c r="G178" s="184"/>
      <c r="H178" s="168">
        <f>+H146</f>
        <v>-84229210.219999984</v>
      </c>
      <c r="I178" s="156"/>
      <c r="J178" s="168">
        <f>+J146</f>
        <v>-149935072.99999997</v>
      </c>
      <c r="K178" s="156"/>
      <c r="L178" s="168">
        <f>+L146</f>
        <v>26559838.830000013</v>
      </c>
    </row>
    <row r="179" spans="1:12" x14ac:dyDescent="0.4">
      <c r="A179" s="9"/>
      <c r="B179" s="9"/>
      <c r="C179" s="9"/>
      <c r="D179" s="13"/>
      <c r="E179" s="13"/>
      <c r="F179" s="160"/>
      <c r="G179" s="184"/>
      <c r="H179" s="160"/>
      <c r="I179" s="156"/>
      <c r="J179" s="160"/>
      <c r="K179" s="156"/>
      <c r="L179" s="160"/>
    </row>
    <row r="180" spans="1:12" x14ac:dyDescent="0.4">
      <c r="A180" s="9" t="s">
        <v>241</v>
      </c>
      <c r="B180" s="9"/>
      <c r="C180" s="9"/>
      <c r="D180" s="13"/>
      <c r="E180" s="13"/>
      <c r="F180" s="160"/>
      <c r="G180" s="184"/>
      <c r="H180" s="160"/>
      <c r="I180" s="156"/>
      <c r="J180" s="21"/>
      <c r="K180" s="156"/>
      <c r="L180" s="21"/>
    </row>
    <row r="181" spans="1:12" x14ac:dyDescent="0.4">
      <c r="A181" s="9" t="s">
        <v>291</v>
      </c>
      <c r="B181" s="214"/>
      <c r="C181" s="214"/>
      <c r="D181" s="13"/>
      <c r="E181" s="13"/>
      <c r="F181" s="23"/>
      <c r="G181" s="184"/>
      <c r="H181" s="3"/>
      <c r="J181" s="3"/>
      <c r="L181" s="3"/>
    </row>
    <row r="182" spans="1:12" x14ac:dyDescent="0.4">
      <c r="A182" s="214"/>
      <c r="B182" s="9" t="s">
        <v>292</v>
      </c>
      <c r="C182" s="214"/>
      <c r="D182" s="13"/>
      <c r="E182" s="13"/>
      <c r="F182" s="23"/>
      <c r="G182" s="184"/>
      <c r="H182" s="23"/>
      <c r="I182" s="156"/>
      <c r="J182" s="21"/>
      <c r="K182" s="156"/>
      <c r="L182" s="21"/>
    </row>
    <row r="183" spans="1:12" x14ac:dyDescent="0.4">
      <c r="A183" s="9"/>
      <c r="B183" s="215" t="s">
        <v>265</v>
      </c>
      <c r="C183" s="9"/>
      <c r="D183" s="13"/>
      <c r="E183" s="13"/>
      <c r="F183" s="23">
        <v>-37972859.899999999</v>
      </c>
      <c r="G183" s="184"/>
      <c r="H183" s="23">
        <v>7326585.6600000001</v>
      </c>
      <c r="I183" s="156"/>
      <c r="J183" s="21">
        <v>0</v>
      </c>
      <c r="K183" s="156"/>
      <c r="L183" s="21">
        <v>0</v>
      </c>
    </row>
    <row r="184" spans="1:12" hidden="1" x14ac:dyDescent="0.4">
      <c r="A184" s="9"/>
      <c r="B184" s="215"/>
      <c r="C184" s="9"/>
      <c r="D184" s="13"/>
      <c r="E184" s="13"/>
      <c r="F184" s="23"/>
      <c r="G184" s="184"/>
      <c r="H184" s="23"/>
      <c r="I184" s="156"/>
      <c r="J184" s="21"/>
      <c r="K184" s="156"/>
      <c r="L184" s="21"/>
    </row>
    <row r="185" spans="1:12" hidden="1" x14ac:dyDescent="0.4">
      <c r="A185" s="9" t="s">
        <v>293</v>
      </c>
      <c r="B185" s="214"/>
      <c r="C185" s="9"/>
      <c r="D185" s="13"/>
      <c r="E185" s="13"/>
      <c r="F185" s="23"/>
      <c r="G185" s="184"/>
      <c r="H185" s="23"/>
      <c r="I185" s="156"/>
      <c r="J185" s="21"/>
      <c r="K185" s="156"/>
      <c r="L185" s="21"/>
    </row>
    <row r="186" spans="1:12" hidden="1" x14ac:dyDescent="0.4">
      <c r="A186" s="214"/>
      <c r="B186" s="9" t="s">
        <v>292</v>
      </c>
      <c r="C186" s="9"/>
      <c r="D186" s="13"/>
      <c r="E186" s="13"/>
      <c r="F186" s="23"/>
      <c r="G186" s="184"/>
      <c r="H186" s="23"/>
      <c r="I186" s="156"/>
      <c r="J186" s="21"/>
      <c r="K186" s="156"/>
      <c r="L186" s="21"/>
    </row>
    <row r="187" spans="1:12" hidden="1" x14ac:dyDescent="0.4">
      <c r="A187" s="9"/>
      <c r="B187" s="9" t="s">
        <v>294</v>
      </c>
      <c r="C187" s="9"/>
      <c r="D187" s="13">
        <v>21</v>
      </c>
      <c r="E187" s="13"/>
      <c r="F187" s="23">
        <v>0</v>
      </c>
      <c r="G187" s="184"/>
      <c r="H187" s="23">
        <v>0</v>
      </c>
      <c r="I187" s="156"/>
      <c r="J187" s="21">
        <v>0</v>
      </c>
      <c r="K187" s="156"/>
      <c r="L187" s="21">
        <v>0</v>
      </c>
    </row>
    <row r="188" spans="1:12" hidden="1" x14ac:dyDescent="0.4">
      <c r="A188" s="9"/>
      <c r="B188" s="9" t="s">
        <v>295</v>
      </c>
      <c r="C188" s="9"/>
      <c r="D188" s="13"/>
      <c r="E188" s="13"/>
      <c r="F188" s="168">
        <v>0</v>
      </c>
      <c r="G188" s="184"/>
      <c r="H188" s="168">
        <v>0</v>
      </c>
      <c r="I188" s="156"/>
      <c r="J188" s="157">
        <v>0</v>
      </c>
      <c r="K188" s="156"/>
      <c r="L188" s="157">
        <v>0</v>
      </c>
    </row>
    <row r="189" spans="1:12" x14ac:dyDescent="0.4">
      <c r="A189" s="9" t="s">
        <v>336</v>
      </c>
      <c r="B189" s="9"/>
      <c r="C189" s="9"/>
      <c r="D189" s="13"/>
      <c r="E189" s="13"/>
      <c r="F189" s="171">
        <f>SUM(F181:F188)</f>
        <v>-37972859.899999999</v>
      </c>
      <c r="G189" s="184"/>
      <c r="H189" s="171">
        <f>SUM(H182:H188)</f>
        <v>7326585.6600000001</v>
      </c>
      <c r="I189" s="156"/>
      <c r="J189" s="171">
        <f>SUM(J182:J188)</f>
        <v>0</v>
      </c>
      <c r="K189" s="156"/>
      <c r="L189" s="171">
        <f>SUM(L182:L188)</f>
        <v>0</v>
      </c>
    </row>
    <row r="190" spans="1:12" x14ac:dyDescent="0.4">
      <c r="A190" s="9"/>
      <c r="B190" s="9"/>
      <c r="C190" s="9"/>
      <c r="D190" s="13"/>
      <c r="E190" s="13"/>
      <c r="F190" s="160"/>
      <c r="G190" s="184"/>
      <c r="H190" s="160"/>
      <c r="I190" s="156"/>
      <c r="J190" s="14"/>
      <c r="K190" s="156"/>
      <c r="L190" s="14"/>
    </row>
    <row r="191" spans="1:12" ht="18.75" thickBot="1" x14ac:dyDescent="0.45">
      <c r="A191" s="9" t="s">
        <v>328</v>
      </c>
      <c r="B191" s="9"/>
      <c r="C191" s="9"/>
      <c r="D191" s="13"/>
      <c r="E191" s="13"/>
      <c r="F191" s="167">
        <f>+F178+F189</f>
        <v>-219825996.60999998</v>
      </c>
      <c r="G191" s="184"/>
      <c r="H191" s="167">
        <f>+H178+H189</f>
        <v>-76902624.559999987</v>
      </c>
      <c r="I191" s="156"/>
      <c r="J191" s="167">
        <f>+J178+J189</f>
        <v>-149935072.99999997</v>
      </c>
      <c r="K191" s="156"/>
      <c r="L191" s="167">
        <f>+L178+L189</f>
        <v>26559838.830000013</v>
      </c>
    </row>
    <row r="192" spans="1:12" ht="18.75" thickTop="1" x14ac:dyDescent="0.4">
      <c r="A192" s="9"/>
      <c r="B192" s="9"/>
      <c r="C192" s="9"/>
      <c r="D192" s="13"/>
      <c r="E192" s="13"/>
      <c r="F192" s="166"/>
      <c r="G192" s="166"/>
      <c r="H192" s="166"/>
      <c r="I192" s="156"/>
      <c r="J192" s="14"/>
      <c r="K192" s="156"/>
      <c r="L192" s="14"/>
    </row>
    <row r="193" spans="1:12" ht="18.75" x14ac:dyDescent="0.4">
      <c r="A193" s="18" t="s">
        <v>242</v>
      </c>
      <c r="B193" s="18"/>
      <c r="C193" s="18"/>
      <c r="D193" s="216"/>
      <c r="E193" s="148"/>
      <c r="F193" s="170"/>
      <c r="G193" s="217"/>
      <c r="H193" s="170"/>
      <c r="I193" s="169"/>
      <c r="J193" s="170"/>
      <c r="K193" s="217"/>
      <c r="L193" s="217"/>
    </row>
    <row r="194" spans="1:12" ht="18.75" x14ac:dyDescent="0.4">
      <c r="A194" s="18"/>
      <c r="B194" s="18" t="s">
        <v>240</v>
      </c>
      <c r="C194" s="18"/>
      <c r="D194" s="216"/>
      <c r="E194" s="218">
        <v>852812933</v>
      </c>
      <c r="F194" s="23">
        <f>+F191-F195</f>
        <v>-219773892.29999998</v>
      </c>
      <c r="G194" s="184"/>
      <c r="H194" s="23">
        <f>+H191-H195</f>
        <v>-76830886.789999992</v>
      </c>
      <c r="I194" s="184"/>
      <c r="J194" s="23">
        <f>+J191-J195</f>
        <v>-149935072.99999997</v>
      </c>
      <c r="K194" s="184"/>
      <c r="L194" s="23">
        <f>+L191-L195</f>
        <v>26559838.830000013</v>
      </c>
    </row>
    <row r="195" spans="1:12" ht="18.75" x14ac:dyDescent="0.4">
      <c r="A195" s="18"/>
      <c r="B195" s="9" t="s">
        <v>233</v>
      </c>
      <c r="C195" s="9"/>
      <c r="D195" s="216"/>
      <c r="E195" s="218">
        <v>-1541152</v>
      </c>
      <c r="F195" s="23">
        <f>+F150</f>
        <v>-52104.31</v>
      </c>
      <c r="G195" s="21"/>
      <c r="H195" s="23">
        <f>+H150</f>
        <v>-71737.77</v>
      </c>
      <c r="I195" s="169"/>
      <c r="J195" s="23">
        <f>+J150</f>
        <v>0</v>
      </c>
      <c r="K195" s="169"/>
      <c r="L195" s="23">
        <f>+L150</f>
        <v>0</v>
      </c>
    </row>
    <row r="196" spans="1:12" ht="19.5" thickBot="1" x14ac:dyDescent="0.45">
      <c r="A196" s="219"/>
      <c r="B196" s="219"/>
      <c r="C196" s="219"/>
      <c r="D196" s="216"/>
      <c r="E196" s="218"/>
      <c r="F196" s="172">
        <f>SUM(F194:F195)</f>
        <v>-219825996.60999998</v>
      </c>
      <c r="G196" s="217"/>
      <c r="H196" s="206">
        <f>SUM(H194:H195)</f>
        <v>-76902624.559999987</v>
      </c>
      <c r="I196" s="217"/>
      <c r="J196" s="172">
        <f>SUM(J194:J195)</f>
        <v>-149935072.99999997</v>
      </c>
      <c r="K196" s="217"/>
      <c r="L196" s="206">
        <f>SUM(L194:L195)</f>
        <v>26559838.830000013</v>
      </c>
    </row>
    <row r="197" spans="1:12" ht="19.5" thickTop="1" x14ac:dyDescent="0.4">
      <c r="A197" s="219"/>
      <c r="B197" s="219"/>
      <c r="C197" s="219"/>
      <c r="D197" s="216"/>
      <c r="E197" s="218"/>
      <c r="F197" s="23"/>
      <c r="G197" s="217"/>
      <c r="H197" s="184"/>
      <c r="I197" s="217"/>
      <c r="J197" s="184"/>
      <c r="K197" s="217"/>
      <c r="L197" s="184"/>
    </row>
    <row r="198" spans="1:12" ht="18.75" x14ac:dyDescent="0.4">
      <c r="A198" s="15" t="str">
        <f>+A161</f>
        <v>The accompanying interim notes to financial statements are an integral part of these interim financial statements.</v>
      </c>
      <c r="B198" s="219"/>
      <c r="C198" s="219"/>
      <c r="D198" s="216"/>
      <c r="E198" s="218"/>
      <c r="F198" s="23"/>
      <c r="G198" s="217"/>
      <c r="H198" s="184"/>
      <c r="I198" s="217"/>
      <c r="J198" s="184"/>
      <c r="K198" s="217"/>
      <c r="L198" s="184"/>
    </row>
    <row r="199" spans="1:12" ht="18.75" x14ac:dyDescent="0.4">
      <c r="A199" s="219"/>
      <c r="B199" s="219"/>
      <c r="C199" s="219"/>
      <c r="D199" s="216"/>
      <c r="E199" s="218"/>
      <c r="F199" s="23"/>
      <c r="G199" s="217"/>
      <c r="H199" s="184"/>
      <c r="I199" s="217"/>
      <c r="J199" s="184"/>
      <c r="K199" s="217"/>
      <c r="L199" s="184"/>
    </row>
    <row r="200" spans="1:12" ht="18.75" x14ac:dyDescent="0.4">
      <c r="A200" s="219"/>
      <c r="B200" s="219"/>
      <c r="C200" s="219"/>
      <c r="D200" s="216"/>
      <c r="E200" s="218"/>
      <c r="F200" s="23"/>
      <c r="G200" s="217"/>
      <c r="H200" s="184"/>
      <c r="I200" s="217"/>
      <c r="J200" s="184"/>
      <c r="K200" s="217"/>
      <c r="L200" s="184"/>
    </row>
    <row r="201" spans="1:12" ht="18.75" x14ac:dyDescent="0.4">
      <c r="A201" s="219"/>
      <c r="B201" s="219"/>
      <c r="C201" s="219"/>
      <c r="D201" s="216"/>
      <c r="E201" s="218"/>
      <c r="F201" s="23"/>
      <c r="G201" s="217"/>
      <c r="H201" s="184"/>
      <c r="I201" s="217"/>
      <c r="J201" s="184"/>
      <c r="K201" s="217"/>
      <c r="L201" s="184"/>
    </row>
    <row r="202" spans="1:12" ht="18.75" x14ac:dyDescent="0.4">
      <c r="A202" s="219"/>
      <c r="B202" s="219"/>
      <c r="C202" s="219"/>
      <c r="D202" s="216"/>
      <c r="E202" s="218"/>
      <c r="F202" s="23"/>
      <c r="G202" s="217"/>
      <c r="H202" s="184"/>
      <c r="I202" s="217"/>
      <c r="J202" s="184"/>
      <c r="K202" s="217"/>
      <c r="L202" s="184"/>
    </row>
    <row r="203" spans="1:12" ht="18.75" x14ac:dyDescent="0.4">
      <c r="A203" s="219"/>
      <c r="B203" s="219"/>
      <c r="C203" s="219"/>
      <c r="D203" s="216"/>
      <c r="E203" s="218"/>
      <c r="F203" s="23"/>
      <c r="G203" s="217"/>
      <c r="H203" s="184"/>
      <c r="I203" s="217"/>
      <c r="J203" s="184"/>
      <c r="K203" s="217"/>
      <c r="L203" s="184"/>
    </row>
    <row r="204" spans="1:12" ht="18.75" x14ac:dyDescent="0.4">
      <c r="A204" s="219"/>
      <c r="B204" s="219"/>
      <c r="C204" s="219"/>
      <c r="D204" s="216"/>
      <c r="E204" s="218"/>
      <c r="F204" s="23"/>
      <c r="G204" s="217"/>
      <c r="H204" s="184"/>
      <c r="I204" s="217"/>
      <c r="J204" s="184"/>
      <c r="K204" s="217"/>
      <c r="L204" s="184"/>
    </row>
    <row r="205" spans="1:12" ht="18.75" x14ac:dyDescent="0.4">
      <c r="A205" s="219"/>
      <c r="B205" s="219"/>
      <c r="C205" s="219"/>
      <c r="D205" s="216"/>
      <c r="E205" s="218"/>
      <c r="F205" s="23"/>
      <c r="G205" s="217"/>
      <c r="H205" s="184"/>
      <c r="I205" s="217"/>
      <c r="J205" s="184"/>
      <c r="K205" s="217"/>
      <c r="L205" s="184"/>
    </row>
    <row r="206" spans="1:12" ht="18.75" x14ac:dyDescent="0.4">
      <c r="A206" s="219"/>
      <c r="B206" s="219"/>
      <c r="C206" s="219"/>
      <c r="D206" s="216"/>
      <c r="E206" s="218"/>
      <c r="F206" s="23"/>
      <c r="G206" s="217"/>
      <c r="H206" s="184"/>
      <c r="I206" s="217"/>
      <c r="J206" s="184"/>
      <c r="K206" s="217"/>
      <c r="L206" s="184"/>
    </row>
    <row r="207" spans="1:12" ht="18.75" x14ac:dyDescent="0.4">
      <c r="A207" s="219"/>
      <c r="B207" s="219"/>
      <c r="C207" s="219"/>
      <c r="D207" s="216"/>
      <c r="E207" s="218"/>
      <c r="F207" s="23"/>
      <c r="G207" s="217"/>
      <c r="H207" s="184"/>
      <c r="I207" s="217"/>
      <c r="J207" s="184"/>
      <c r="K207" s="217"/>
      <c r="L207" s="184"/>
    </row>
    <row r="208" spans="1:12" ht="18.75" x14ac:dyDescent="0.4">
      <c r="A208" s="219"/>
      <c r="B208" s="219"/>
      <c r="C208" s="219"/>
      <c r="D208" s="216"/>
      <c r="E208" s="218"/>
      <c r="F208" s="23"/>
      <c r="G208" s="217"/>
      <c r="H208" s="184"/>
      <c r="I208" s="217"/>
      <c r="J208" s="184"/>
      <c r="K208" s="217"/>
      <c r="L208" s="184"/>
    </row>
    <row r="209" spans="1:12" ht="18.75" x14ac:dyDescent="0.4">
      <c r="A209" s="219"/>
      <c r="B209" s="219"/>
      <c r="C209" s="219"/>
      <c r="D209" s="216"/>
      <c r="E209" s="218"/>
      <c r="F209" s="23"/>
      <c r="G209" s="217"/>
      <c r="H209" s="184"/>
      <c r="I209" s="217"/>
      <c r="J209" s="184"/>
      <c r="K209" s="217"/>
      <c r="L209" s="184"/>
    </row>
    <row r="210" spans="1:12" ht="18.75" x14ac:dyDescent="0.4">
      <c r="A210" s="219"/>
      <c r="B210" s="219"/>
      <c r="C210" s="219"/>
      <c r="D210" s="216"/>
      <c r="E210" s="218"/>
      <c r="F210" s="23"/>
      <c r="G210" s="217"/>
      <c r="H210" s="184"/>
      <c r="I210" s="217"/>
      <c r="J210" s="184"/>
      <c r="K210" s="217"/>
      <c r="L210" s="184"/>
    </row>
    <row r="211" spans="1:12" ht="18.75" x14ac:dyDescent="0.4">
      <c r="A211" s="219"/>
      <c r="B211" s="219"/>
      <c r="C211" s="219"/>
      <c r="D211" s="216"/>
      <c r="E211" s="218"/>
      <c r="F211" s="23"/>
      <c r="G211" s="217"/>
      <c r="H211" s="184"/>
      <c r="I211" s="217"/>
      <c r="J211" s="184"/>
      <c r="K211" s="217"/>
      <c r="L211" s="184"/>
    </row>
    <row r="212" spans="1:12" ht="18.75" x14ac:dyDescent="0.4">
      <c r="A212" s="219"/>
      <c r="B212" s="219"/>
      <c r="C212" s="219"/>
      <c r="D212" s="216"/>
      <c r="E212" s="218"/>
      <c r="F212" s="23"/>
      <c r="G212" s="217"/>
      <c r="H212" s="184"/>
      <c r="I212" s="217"/>
      <c r="J212" s="184"/>
      <c r="K212" s="217"/>
      <c r="L212" s="184"/>
    </row>
    <row r="213" spans="1:12" ht="18.75" x14ac:dyDescent="0.4">
      <c r="A213" s="219"/>
      <c r="B213" s="219"/>
      <c r="C213" s="219"/>
      <c r="D213" s="216"/>
      <c r="E213" s="218"/>
      <c r="F213" s="23"/>
      <c r="G213" s="217"/>
      <c r="H213" s="184"/>
      <c r="I213" s="217"/>
      <c r="J213" s="184"/>
      <c r="K213" s="217"/>
      <c r="L213" s="184"/>
    </row>
    <row r="214" spans="1:12" ht="18.75" x14ac:dyDescent="0.4">
      <c r="A214" s="219"/>
      <c r="B214" s="219"/>
      <c r="C214" s="219"/>
      <c r="D214" s="216"/>
      <c r="E214" s="218"/>
      <c r="F214" s="23"/>
      <c r="G214" s="217"/>
      <c r="H214" s="184"/>
      <c r="I214" s="217"/>
      <c r="J214" s="184"/>
      <c r="K214" s="217"/>
      <c r="L214" s="184"/>
    </row>
    <row r="215" spans="1:12" ht="18.75" x14ac:dyDescent="0.4">
      <c r="A215" s="219"/>
      <c r="B215" s="219"/>
      <c r="C215" s="219"/>
      <c r="D215" s="216"/>
      <c r="E215" s="218"/>
      <c r="F215" s="23"/>
      <c r="G215" s="217"/>
      <c r="H215" s="184"/>
      <c r="I215" s="217"/>
      <c r="J215" s="184"/>
      <c r="K215" s="217"/>
      <c r="L215" s="184"/>
    </row>
    <row r="216" spans="1:12" ht="18.75" x14ac:dyDescent="0.4">
      <c r="A216" s="219"/>
      <c r="B216" s="219"/>
      <c r="C216" s="219"/>
      <c r="D216" s="216"/>
      <c r="E216" s="218"/>
      <c r="F216" s="23"/>
      <c r="G216" s="218"/>
      <c r="H216" s="10"/>
      <c r="I216" s="218"/>
      <c r="J216" s="10"/>
      <c r="K216" s="218"/>
      <c r="L216" s="10"/>
    </row>
    <row r="217" spans="1:12" x14ac:dyDescent="0.4">
      <c r="A217" s="131"/>
      <c r="B217" s="9"/>
      <c r="C217" s="9"/>
      <c r="D217" s="13"/>
      <c r="E217" s="13"/>
      <c r="F217" s="13"/>
      <c r="G217" s="13"/>
      <c r="H217" s="13"/>
      <c r="I217" s="9"/>
      <c r="J217" s="11"/>
      <c r="K217" s="9"/>
      <c r="L217" s="11"/>
    </row>
    <row r="218" spans="1:12" x14ac:dyDescent="0.4">
      <c r="A218" s="9"/>
      <c r="B218" s="9"/>
      <c r="C218" s="9"/>
      <c r="D218" s="13"/>
      <c r="E218" s="13"/>
      <c r="F218" s="13"/>
      <c r="G218" s="13"/>
      <c r="H218" s="13"/>
      <c r="I218" s="9"/>
      <c r="J218" s="11"/>
      <c r="K218" s="9"/>
      <c r="L218" s="11"/>
    </row>
    <row r="219" spans="1:12" x14ac:dyDescent="0.4">
      <c r="A219" s="13"/>
      <c r="B219" s="24" t="s">
        <v>145</v>
      </c>
      <c r="C219" s="13"/>
      <c r="D219" s="24"/>
      <c r="E219" s="13"/>
      <c r="G219" s="13"/>
      <c r="H219" s="24" t="s">
        <v>145</v>
      </c>
      <c r="I219" s="13"/>
      <c r="J219" s="13"/>
      <c r="K219" s="13"/>
      <c r="L219" s="13"/>
    </row>
    <row r="220" spans="1:12" hidden="1" x14ac:dyDescent="0.4">
      <c r="A220" s="13"/>
      <c r="B220" s="24"/>
      <c r="C220" s="13"/>
      <c r="D220" s="24"/>
      <c r="E220" s="13"/>
      <c r="G220" s="13"/>
      <c r="H220" s="24"/>
      <c r="I220" s="13"/>
      <c r="J220" s="13"/>
      <c r="K220" s="13"/>
      <c r="L220" s="13"/>
    </row>
    <row r="221" spans="1:12" x14ac:dyDescent="0.4">
      <c r="A221" s="222">
        <v>7</v>
      </c>
      <c r="B221" s="222"/>
      <c r="C221" s="222"/>
      <c r="D221" s="222"/>
      <c r="E221" s="222"/>
      <c r="F221" s="222"/>
      <c r="G221" s="222"/>
      <c r="H221" s="222"/>
      <c r="I221" s="222"/>
      <c r="J221" s="222"/>
      <c r="K221" s="222"/>
      <c r="L221" s="222"/>
    </row>
    <row r="222" spans="1:12" x14ac:dyDescent="0.4">
      <c r="A222" s="222"/>
      <c r="B222" s="222"/>
      <c r="C222" s="222"/>
      <c r="D222" s="222"/>
      <c r="E222" s="222"/>
      <c r="F222" s="222"/>
      <c r="G222" s="222"/>
      <c r="H222" s="222"/>
      <c r="I222" s="222"/>
      <c r="J222" s="222"/>
      <c r="K222" s="222"/>
      <c r="L222" s="222"/>
    </row>
  </sheetData>
  <mergeCells count="40">
    <mergeCell ref="J1:L1"/>
    <mergeCell ref="J59:L59"/>
    <mergeCell ref="F7:H7"/>
    <mergeCell ref="J7:L7"/>
    <mergeCell ref="F66:H66"/>
    <mergeCell ref="J66:L66"/>
    <mergeCell ref="A60:L60"/>
    <mergeCell ref="A2:L2"/>
    <mergeCell ref="A3:L3"/>
    <mergeCell ref="A4:L4"/>
    <mergeCell ref="A57:L57"/>
    <mergeCell ref="F6:H6"/>
    <mergeCell ref="J6:L6"/>
    <mergeCell ref="F5:L5"/>
    <mergeCell ref="A222:L222"/>
    <mergeCell ref="A221:L221"/>
    <mergeCell ref="A61:L61"/>
    <mergeCell ref="A62:L62"/>
    <mergeCell ref="F64:L64"/>
    <mergeCell ref="F65:H65"/>
    <mergeCell ref="J65:L65"/>
    <mergeCell ref="J113:L113"/>
    <mergeCell ref="A114:L114"/>
    <mergeCell ref="A115:L115"/>
    <mergeCell ref="A116:L116"/>
    <mergeCell ref="F118:L118"/>
    <mergeCell ref="F119:H119"/>
    <mergeCell ref="J119:L119"/>
    <mergeCell ref="F120:H120"/>
    <mergeCell ref="J120:L120"/>
    <mergeCell ref="A166:L166"/>
    <mergeCell ref="J168:L168"/>
    <mergeCell ref="A169:L169"/>
    <mergeCell ref="A170:L170"/>
    <mergeCell ref="A171:L171"/>
    <mergeCell ref="F173:L173"/>
    <mergeCell ref="F174:H174"/>
    <mergeCell ref="J174:L174"/>
    <mergeCell ref="F175:H175"/>
    <mergeCell ref="J175:L175"/>
  </mergeCells>
  <phoneticPr fontId="0" type="noConversion"/>
  <conditionalFormatting sqref="G42 I42:L42 F84:L84 E84:E108 G86:G108 I86:I108 K86:K108 E193:E216 G195:G216 I195:I216 K195:K216">
    <cfRule type="expression" priority="4" stopIfTrue="1">
      <formula>"if(E11&gt;0,#,##0;(#,##0),"-")"</formula>
    </cfRule>
  </conditionalFormatting>
  <conditionalFormatting sqref="G150 I150:L150 F193:L193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0" firstPageNumber="8" orientation="portrait" r:id="rId1"/>
  <headerFooter alignWithMargins="0"/>
  <rowBreaks count="3" manualBreakCount="3">
    <brk id="57" max="11" man="1"/>
    <brk id="112" max="11" man="1"/>
    <brk id="166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27"/>
  <sheetViews>
    <sheetView view="pageBreakPreview" zoomScaleNormal="120" zoomScaleSheetLayoutView="100" workbookViewId="0">
      <selection activeCell="A4" sqref="A4:M4"/>
    </sheetView>
  </sheetViews>
  <sheetFormatPr defaultColWidth="9.140625" defaultRowHeight="16.5" customHeight="1" x14ac:dyDescent="0.4"/>
  <cols>
    <col min="1" max="3" width="2.7109375" style="18" customWidth="1"/>
    <col min="4" max="4" width="42.140625" style="18" customWidth="1"/>
    <col min="5" max="5" width="6" style="13" customWidth="1"/>
    <col min="6" max="6" width="1.28515625" style="13" customWidth="1"/>
    <col min="7" max="7" width="13.85546875" style="18" customWidth="1"/>
    <col min="8" max="8" width="0.7109375" style="18" customWidth="1"/>
    <col min="9" max="9" width="13.7109375" style="18" customWidth="1"/>
    <col min="10" max="10" width="0.5703125" style="18" customWidth="1"/>
    <col min="11" max="11" width="13.85546875" style="199" customWidth="1"/>
    <col min="12" max="12" width="0.7109375" style="18" customWidth="1"/>
    <col min="13" max="13" width="13.85546875" style="18" customWidth="1"/>
    <col min="14" max="14" width="1.7109375" style="18" customWidth="1"/>
    <col min="15" max="15" width="12.7109375" style="18" customWidth="1"/>
    <col min="16" max="16" width="13.28515625" style="18" customWidth="1"/>
    <col min="17" max="16384" width="9.140625" style="18"/>
  </cols>
  <sheetData>
    <row r="1" spans="1:15" ht="16.5" customHeight="1" x14ac:dyDescent="0.4">
      <c r="K1" s="240" t="s">
        <v>333</v>
      </c>
      <c r="L1" s="240"/>
      <c r="M1" s="240"/>
    </row>
    <row r="2" spans="1:15" ht="16.5" customHeight="1" x14ac:dyDescent="0.4">
      <c r="A2" s="223" t="s">
        <v>131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5" ht="16.5" customHeight="1" x14ac:dyDescent="0.4">
      <c r="A3" s="229" t="s">
        <v>179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</row>
    <row r="4" spans="1:15" ht="16.5" customHeight="1" x14ac:dyDescent="0.4">
      <c r="A4" s="229" t="s">
        <v>377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</row>
    <row r="5" spans="1:15" ht="16.5" customHeight="1" x14ac:dyDescent="0.4">
      <c r="A5" s="8"/>
      <c r="B5" s="8"/>
      <c r="C5" s="8"/>
      <c r="D5" s="8"/>
      <c r="E5" s="195"/>
      <c r="F5" s="195"/>
      <c r="G5" s="243" t="s">
        <v>166</v>
      </c>
      <c r="H5" s="243"/>
      <c r="I5" s="243"/>
      <c r="J5" s="243"/>
      <c r="K5" s="243"/>
      <c r="L5" s="243"/>
      <c r="M5" s="243"/>
    </row>
    <row r="6" spans="1:15" ht="16.5" customHeight="1" x14ac:dyDescent="0.4">
      <c r="E6" s="195"/>
      <c r="F6" s="195"/>
      <c r="G6" s="244" t="s">
        <v>205</v>
      </c>
      <c r="H6" s="244"/>
      <c r="I6" s="244"/>
      <c r="J6" s="9"/>
      <c r="K6" s="244" t="s">
        <v>206</v>
      </c>
      <c r="L6" s="244"/>
      <c r="M6" s="244"/>
    </row>
    <row r="7" spans="1:15" ht="16.5" customHeight="1" x14ac:dyDescent="0.4">
      <c r="E7" s="195"/>
      <c r="F7" s="195"/>
      <c r="G7" s="244" t="s">
        <v>381</v>
      </c>
      <c r="H7" s="244"/>
      <c r="I7" s="244"/>
      <c r="J7" s="196"/>
      <c r="K7" s="244" t="str">
        <f>+G7</f>
        <v>For the nine-month period ended September 30</v>
      </c>
      <c r="L7" s="244"/>
      <c r="M7" s="244"/>
    </row>
    <row r="8" spans="1:15" ht="16.5" customHeight="1" x14ac:dyDescent="0.4">
      <c r="E8" s="195"/>
      <c r="F8" s="195"/>
      <c r="G8" s="155">
        <v>2024</v>
      </c>
      <c r="H8" s="13"/>
      <c r="I8" s="155">
        <v>2023</v>
      </c>
      <c r="J8" s="9"/>
      <c r="K8" s="155">
        <f>+G8</f>
        <v>2024</v>
      </c>
      <c r="L8" s="13"/>
      <c r="M8" s="155">
        <f>+I8</f>
        <v>2023</v>
      </c>
      <c r="N8" s="13"/>
      <c r="O8" s="27"/>
    </row>
    <row r="9" spans="1:15" ht="16.5" customHeight="1" x14ac:dyDescent="0.4">
      <c r="A9" s="18" t="s">
        <v>180</v>
      </c>
      <c r="B9" s="15"/>
      <c r="C9" s="15"/>
      <c r="D9" s="15"/>
      <c r="E9" s="195"/>
      <c r="F9" s="197"/>
      <c r="G9" s="198"/>
      <c r="H9" s="198"/>
      <c r="I9" s="198"/>
      <c r="J9" s="199"/>
      <c r="L9" s="199"/>
      <c r="M9" s="199"/>
    </row>
    <row r="10" spans="1:15" ht="16.5" customHeight="1" x14ac:dyDescent="0.4">
      <c r="A10" s="15"/>
      <c r="B10" s="18" t="s">
        <v>266</v>
      </c>
      <c r="C10" s="15"/>
      <c r="D10" s="15"/>
      <c r="E10" s="195"/>
      <c r="F10" s="197"/>
      <c r="G10" s="14">
        <f>+'PL_Q3-67'!F38</f>
        <v>104615973.34999999</v>
      </c>
      <c r="H10" s="14"/>
      <c r="I10" s="14">
        <f>+'PL_Q3-67'!H38</f>
        <v>-12058929.600000009</v>
      </c>
      <c r="J10" s="14"/>
      <c r="K10" s="14">
        <f>+'PL_Q3-67'!J38</f>
        <v>-66952509.560000002</v>
      </c>
      <c r="L10" s="14"/>
      <c r="M10" s="14">
        <f>+'PL_Q3-67'!L38</f>
        <v>57428568.88000001</v>
      </c>
    </row>
    <row r="11" spans="1:15" ht="16.5" customHeight="1" x14ac:dyDescent="0.4">
      <c r="A11" s="15"/>
      <c r="B11" s="18" t="s">
        <v>182</v>
      </c>
      <c r="C11" s="15"/>
      <c r="D11" s="15"/>
      <c r="E11" s="195"/>
      <c r="F11" s="197"/>
      <c r="G11" s="14"/>
      <c r="H11" s="14"/>
      <c r="I11" s="14"/>
      <c r="J11" s="14"/>
      <c r="K11" s="14"/>
      <c r="L11" s="14"/>
      <c r="M11" s="14"/>
    </row>
    <row r="12" spans="1:15" ht="16.5" customHeight="1" x14ac:dyDescent="0.4">
      <c r="A12" s="15"/>
      <c r="C12" s="18" t="s">
        <v>201</v>
      </c>
      <c r="D12" s="15"/>
      <c r="E12" s="197"/>
      <c r="F12" s="197"/>
      <c r="G12" s="14"/>
      <c r="H12" s="14"/>
      <c r="I12" s="14"/>
      <c r="J12" s="14"/>
      <c r="K12" s="14"/>
      <c r="L12" s="14"/>
      <c r="M12" s="14"/>
    </row>
    <row r="13" spans="1:15" ht="16.5" customHeight="1" x14ac:dyDescent="0.4">
      <c r="A13" s="15"/>
      <c r="C13" s="18" t="s">
        <v>181</v>
      </c>
      <c r="D13" s="18" t="s">
        <v>183</v>
      </c>
      <c r="E13" s="197" t="s">
        <v>348</v>
      </c>
      <c r="F13" s="197"/>
      <c r="G13" s="14">
        <v>8697523.0500000007</v>
      </c>
      <c r="H13" s="14"/>
      <c r="I13" s="14">
        <v>19049455.960000001</v>
      </c>
      <c r="J13" s="14"/>
      <c r="K13" s="14">
        <v>5680918.0300000003</v>
      </c>
      <c r="L13" s="14"/>
      <c r="M13" s="14">
        <v>5398929.4500000002</v>
      </c>
    </row>
    <row r="14" spans="1:15" ht="16.5" customHeight="1" x14ac:dyDescent="0.4">
      <c r="A14" s="15"/>
      <c r="D14" s="15" t="s">
        <v>369</v>
      </c>
      <c r="E14" s="197">
        <v>15</v>
      </c>
      <c r="F14" s="197"/>
      <c r="G14" s="14">
        <v>2506800.11</v>
      </c>
      <c r="H14" s="14"/>
      <c r="I14" s="14">
        <v>0</v>
      </c>
      <c r="J14" s="14"/>
      <c r="K14" s="14">
        <v>0</v>
      </c>
      <c r="L14" s="14"/>
      <c r="M14" s="14">
        <v>0</v>
      </c>
    </row>
    <row r="15" spans="1:15" ht="16.5" customHeight="1" x14ac:dyDescent="0.4">
      <c r="A15" s="15"/>
      <c r="B15" s="15"/>
      <c r="C15" s="15"/>
      <c r="D15" s="15" t="s">
        <v>349</v>
      </c>
      <c r="E15" s="197">
        <v>10</v>
      </c>
      <c r="F15" s="197"/>
      <c r="G15" s="14">
        <v>13109714.9</v>
      </c>
      <c r="H15" s="14"/>
      <c r="I15" s="14">
        <v>0</v>
      </c>
      <c r="J15" s="14"/>
      <c r="K15" s="14">
        <v>13109714.9</v>
      </c>
      <c r="L15" s="14"/>
      <c r="M15" s="14">
        <v>0</v>
      </c>
    </row>
    <row r="16" spans="1:15" ht="16.5" customHeight="1" x14ac:dyDescent="0.4">
      <c r="A16" s="15"/>
      <c r="B16" s="15"/>
      <c r="C16" s="15"/>
      <c r="D16" s="9" t="s">
        <v>314</v>
      </c>
      <c r="E16" s="146" t="s">
        <v>316</v>
      </c>
      <c r="F16" s="197"/>
      <c r="G16" s="14">
        <v>-5726594.3600000003</v>
      </c>
      <c r="H16" s="21"/>
      <c r="I16" s="14">
        <v>62304235.210000001</v>
      </c>
      <c r="J16" s="21"/>
      <c r="K16" s="14">
        <v>18084844.960000001</v>
      </c>
      <c r="L16" s="14"/>
      <c r="M16" s="14">
        <v>29288895.640000001</v>
      </c>
    </row>
    <row r="17" spans="1:13" ht="16.5" customHeight="1" x14ac:dyDescent="0.4">
      <c r="A17" s="15"/>
      <c r="B17" s="15"/>
      <c r="C17" s="15"/>
      <c r="D17" s="9" t="s">
        <v>326</v>
      </c>
      <c r="E17" s="146" t="s">
        <v>368</v>
      </c>
      <c r="F17" s="197"/>
      <c r="G17" s="14">
        <v>-15684488.51</v>
      </c>
      <c r="H17" s="21"/>
      <c r="I17" s="14">
        <v>-33706034.810000002</v>
      </c>
      <c r="J17" s="21"/>
      <c r="K17" s="14">
        <v>-46837.11</v>
      </c>
      <c r="L17" s="14"/>
      <c r="M17" s="14">
        <v>17424.52</v>
      </c>
    </row>
    <row r="18" spans="1:13" ht="16.5" customHeight="1" x14ac:dyDescent="0.4">
      <c r="A18" s="15"/>
      <c r="B18" s="15"/>
      <c r="C18" s="15"/>
      <c r="D18" s="9" t="s">
        <v>350</v>
      </c>
      <c r="E18" s="146" t="s">
        <v>368</v>
      </c>
      <c r="F18" s="197"/>
      <c r="G18" s="14">
        <v>-104034452.62</v>
      </c>
      <c r="H18" s="21"/>
      <c r="I18" s="14">
        <v>24342011.149999999</v>
      </c>
      <c r="J18" s="21"/>
      <c r="K18" s="14">
        <v>766.71</v>
      </c>
      <c r="L18" s="14"/>
      <c r="M18" s="14">
        <v>1157.82</v>
      </c>
    </row>
    <row r="19" spans="1:13" ht="16.5" customHeight="1" x14ac:dyDescent="0.4">
      <c r="A19" s="15"/>
      <c r="B19" s="15"/>
      <c r="C19" s="15"/>
      <c r="D19" s="9" t="s">
        <v>342</v>
      </c>
      <c r="E19" s="146"/>
      <c r="F19" s="197"/>
      <c r="G19" s="14">
        <v>-92236150.310000002</v>
      </c>
      <c r="H19" s="21"/>
      <c r="I19" s="14">
        <v>-13533297.82</v>
      </c>
      <c r="J19" s="21"/>
      <c r="K19" s="14">
        <v>-40912.17</v>
      </c>
      <c r="L19" s="14"/>
      <c r="M19" s="14">
        <v>-5540.77</v>
      </c>
    </row>
    <row r="20" spans="1:13" ht="16.5" customHeight="1" x14ac:dyDescent="0.4">
      <c r="A20" s="15"/>
      <c r="B20" s="15"/>
      <c r="C20" s="15"/>
      <c r="D20" s="9" t="s">
        <v>366</v>
      </c>
      <c r="E20" s="146"/>
      <c r="F20" s="197"/>
      <c r="G20" s="14">
        <v>-4000000</v>
      </c>
      <c r="H20" s="21"/>
      <c r="I20" s="14">
        <v>-5000000</v>
      </c>
      <c r="J20" s="21"/>
      <c r="K20" s="14">
        <v>-4000000</v>
      </c>
      <c r="L20" s="14"/>
      <c r="M20" s="14">
        <v>-5000000</v>
      </c>
    </row>
    <row r="21" spans="1:13" ht="16.5" customHeight="1" x14ac:dyDescent="0.4">
      <c r="A21" s="15"/>
      <c r="B21" s="15"/>
      <c r="C21" s="15"/>
      <c r="D21" s="15" t="s">
        <v>267</v>
      </c>
      <c r="E21" s="13">
        <v>21</v>
      </c>
      <c r="F21" s="197"/>
      <c r="G21" s="14">
        <v>2159946</v>
      </c>
      <c r="H21" s="21"/>
      <c r="I21" s="14">
        <v>2058937</v>
      </c>
      <c r="J21" s="21"/>
      <c r="K21" s="14">
        <v>2143147.34</v>
      </c>
      <c r="L21" s="14"/>
      <c r="M21" s="14">
        <v>1897051</v>
      </c>
    </row>
    <row r="22" spans="1:13" ht="16.5" customHeight="1" x14ac:dyDescent="0.4">
      <c r="A22" s="15"/>
      <c r="B22" s="15"/>
      <c r="C22" s="15"/>
      <c r="D22" s="15" t="s">
        <v>272</v>
      </c>
      <c r="E22" s="13">
        <v>17.100000000000001</v>
      </c>
      <c r="F22" s="197"/>
      <c r="G22" s="14">
        <v>0</v>
      </c>
      <c r="I22" s="14">
        <v>13349455.050000001</v>
      </c>
      <c r="K22" s="14">
        <v>0</v>
      </c>
      <c r="M22" s="14">
        <v>13349455.050000001</v>
      </c>
    </row>
    <row r="23" spans="1:13" ht="16.5" customHeight="1" x14ac:dyDescent="0.4">
      <c r="A23" s="15"/>
      <c r="B23" s="15"/>
      <c r="C23" s="15"/>
      <c r="D23" s="15" t="s">
        <v>268</v>
      </c>
      <c r="E23" s="13">
        <v>17.100000000000001</v>
      </c>
      <c r="F23" s="197"/>
      <c r="G23" s="21">
        <v>-9466676.8200000003</v>
      </c>
      <c r="H23" s="21"/>
      <c r="I23" s="21">
        <v>1657257.94</v>
      </c>
      <c r="J23" s="21"/>
      <c r="K23" s="18">
        <v>-7540394.8899999997</v>
      </c>
      <c r="L23" s="21"/>
      <c r="M23" s="18">
        <v>4334426.83</v>
      </c>
    </row>
    <row r="24" spans="1:13" ht="16.5" customHeight="1" x14ac:dyDescent="0.4">
      <c r="A24" s="15"/>
      <c r="B24" s="15"/>
      <c r="C24" s="15"/>
      <c r="D24" s="15" t="s">
        <v>213</v>
      </c>
      <c r="E24" s="197"/>
      <c r="F24" s="197"/>
      <c r="G24" s="157">
        <v>6157546.3700000001</v>
      </c>
      <c r="H24" s="14"/>
      <c r="I24" s="157">
        <v>8196536.1200000001</v>
      </c>
      <c r="J24" s="14"/>
      <c r="K24" s="157">
        <v>6371562.7699999996</v>
      </c>
      <c r="L24" s="14"/>
      <c r="M24" s="157">
        <v>8778385.4499999993</v>
      </c>
    </row>
    <row r="25" spans="1:13" ht="16.5" customHeight="1" x14ac:dyDescent="0.4">
      <c r="A25" s="15"/>
      <c r="B25" s="15" t="s">
        <v>243</v>
      </c>
      <c r="C25" s="15"/>
      <c r="D25" s="15"/>
      <c r="E25" s="197"/>
      <c r="F25" s="197"/>
      <c r="G25" s="14">
        <f>+SUM(G10:G24)</f>
        <v>-93900858.840000004</v>
      </c>
      <c r="H25" s="21"/>
      <c r="I25" s="14">
        <f>+SUM(I10:I24)</f>
        <v>66659626.199999981</v>
      </c>
      <c r="J25" s="21"/>
      <c r="K25" s="14">
        <f>+SUM(K10:K24)</f>
        <v>-33189699.02</v>
      </c>
      <c r="L25" s="21"/>
      <c r="M25" s="14">
        <f>+SUM(M10:M24)</f>
        <v>115488753.87</v>
      </c>
    </row>
    <row r="26" spans="1:13" ht="16.5" customHeight="1" x14ac:dyDescent="0.4">
      <c r="A26" s="15"/>
      <c r="B26" s="24" t="s">
        <v>184</v>
      </c>
      <c r="C26" s="15"/>
      <c r="D26" s="15"/>
      <c r="E26" s="197"/>
      <c r="F26" s="197"/>
      <c r="G26" s="14"/>
      <c r="H26" s="21"/>
      <c r="I26" s="14"/>
      <c r="J26" s="21"/>
      <c r="K26" s="14"/>
      <c r="L26" s="21"/>
      <c r="M26" s="14"/>
    </row>
    <row r="27" spans="1:13" ht="16.5" customHeight="1" x14ac:dyDescent="0.4">
      <c r="A27" s="15"/>
      <c r="B27" s="15"/>
      <c r="C27" s="127" t="s">
        <v>309</v>
      </c>
      <c r="D27" s="15"/>
      <c r="E27" s="191">
        <v>8.3000000000000007</v>
      </c>
      <c r="F27" s="197"/>
      <c r="G27" s="14">
        <v>6078404.2699999996</v>
      </c>
      <c r="H27" s="14"/>
      <c r="I27" s="14">
        <v>304028142.20999998</v>
      </c>
      <c r="J27" s="14"/>
      <c r="K27" s="14">
        <v>-84568636.319999993</v>
      </c>
      <c r="L27" s="14"/>
      <c r="M27" s="14">
        <v>-27826965.02</v>
      </c>
    </row>
    <row r="28" spans="1:13" ht="16.5" customHeight="1" x14ac:dyDescent="0.4">
      <c r="A28" s="15"/>
      <c r="B28" s="15"/>
      <c r="C28" s="15" t="s">
        <v>235</v>
      </c>
      <c r="D28" s="15"/>
      <c r="E28" s="197">
        <v>4</v>
      </c>
      <c r="F28" s="197"/>
      <c r="G28" s="14">
        <v>-26708011.34</v>
      </c>
      <c r="H28" s="14"/>
      <c r="I28" s="14">
        <v>48221897.57</v>
      </c>
      <c r="J28" s="14"/>
      <c r="K28" s="14">
        <v>-26386455.199999999</v>
      </c>
      <c r="L28" s="14"/>
      <c r="M28" s="14">
        <v>22675000</v>
      </c>
    </row>
    <row r="29" spans="1:13" ht="16.5" customHeight="1" x14ac:dyDescent="0.4">
      <c r="A29" s="15"/>
      <c r="B29" s="15"/>
      <c r="C29" s="15" t="s">
        <v>234</v>
      </c>
      <c r="D29" s="15"/>
      <c r="E29" s="191">
        <v>2.2000000000000002</v>
      </c>
      <c r="F29" s="197"/>
      <c r="G29" s="14">
        <v>46824.480000000003</v>
      </c>
      <c r="H29" s="14"/>
      <c r="I29" s="14">
        <v>-73981.11</v>
      </c>
      <c r="J29" s="14"/>
      <c r="K29" s="14">
        <v>46824.480000000003</v>
      </c>
      <c r="L29" s="14"/>
      <c r="M29" s="14">
        <v>-73981.11</v>
      </c>
    </row>
    <row r="30" spans="1:13" ht="16.5" customHeight="1" x14ac:dyDescent="0.4">
      <c r="A30" s="15"/>
      <c r="B30" s="15"/>
      <c r="C30" s="15" t="s">
        <v>252</v>
      </c>
      <c r="D30" s="15"/>
      <c r="E30" s="197">
        <v>5</v>
      </c>
      <c r="F30" s="197"/>
      <c r="G30" s="14">
        <v>93909108.349999994</v>
      </c>
      <c r="H30" s="14"/>
      <c r="I30" s="14">
        <v>-59518554.340000004</v>
      </c>
      <c r="J30" s="14"/>
      <c r="K30" s="14">
        <v>26726329.82</v>
      </c>
      <c r="L30" s="14"/>
      <c r="M30" s="14">
        <v>-18813982.260000002</v>
      </c>
    </row>
    <row r="31" spans="1:13" ht="16.5" customHeight="1" x14ac:dyDescent="0.4">
      <c r="A31" s="15"/>
      <c r="B31" s="15"/>
      <c r="C31" s="15" t="s">
        <v>251</v>
      </c>
      <c r="D31" s="15"/>
      <c r="E31" s="191">
        <v>2.2999999999999998</v>
      </c>
      <c r="F31" s="197"/>
      <c r="G31" s="14">
        <v>0</v>
      </c>
      <c r="H31" s="14"/>
      <c r="I31" s="14">
        <v>0</v>
      </c>
      <c r="J31" s="14"/>
      <c r="K31" s="14">
        <v>1632371.71</v>
      </c>
      <c r="L31" s="14"/>
      <c r="M31" s="14">
        <v>0</v>
      </c>
    </row>
    <row r="32" spans="1:13" ht="16.5" customHeight="1" x14ac:dyDescent="0.4">
      <c r="A32" s="15"/>
      <c r="B32" s="15"/>
      <c r="C32" s="15" t="s">
        <v>370</v>
      </c>
      <c r="D32" s="15"/>
      <c r="E32" s="146" t="s">
        <v>368</v>
      </c>
      <c r="F32" s="197"/>
      <c r="G32" s="14">
        <v>-192107095.05000001</v>
      </c>
      <c r="H32" s="14"/>
      <c r="I32" s="14">
        <v>0</v>
      </c>
      <c r="J32" s="14"/>
      <c r="K32" s="14">
        <v>0</v>
      </c>
      <c r="L32" s="14"/>
      <c r="M32" s="14">
        <v>0</v>
      </c>
    </row>
    <row r="33" spans="1:13" ht="16.5" customHeight="1" x14ac:dyDescent="0.4">
      <c r="A33" s="15"/>
      <c r="B33" s="15"/>
      <c r="C33" s="15" t="s">
        <v>187</v>
      </c>
      <c r="D33" s="15"/>
      <c r="E33" s="197"/>
      <c r="F33" s="197"/>
      <c r="G33" s="14">
        <v>-22394128.780000001</v>
      </c>
      <c r="H33" s="14"/>
      <c r="I33" s="14">
        <v>-3887694.05</v>
      </c>
      <c r="J33" s="14"/>
      <c r="K33" s="14">
        <v>-23607969.059999999</v>
      </c>
      <c r="L33" s="14"/>
      <c r="M33" s="14">
        <v>-4193438.77</v>
      </c>
    </row>
    <row r="34" spans="1:13" ht="16.5" customHeight="1" x14ac:dyDescent="0.4">
      <c r="A34" s="15"/>
      <c r="B34" s="15"/>
      <c r="C34" s="15" t="s">
        <v>140</v>
      </c>
      <c r="D34" s="15"/>
      <c r="E34" s="197"/>
      <c r="F34" s="197"/>
      <c r="G34" s="14">
        <v>0</v>
      </c>
      <c r="H34" s="14"/>
      <c r="I34" s="14">
        <v>372631.76</v>
      </c>
      <c r="J34" s="14"/>
      <c r="K34" s="14">
        <v>0</v>
      </c>
      <c r="L34" s="14"/>
      <c r="M34" s="14">
        <v>-1200</v>
      </c>
    </row>
    <row r="35" spans="1:13" ht="16.5" customHeight="1" x14ac:dyDescent="0.4">
      <c r="A35" s="15"/>
      <c r="B35" s="15" t="s">
        <v>188</v>
      </c>
      <c r="C35" s="15"/>
      <c r="D35" s="15"/>
      <c r="E35" s="197"/>
      <c r="F35" s="197"/>
      <c r="G35" s="14"/>
      <c r="H35" s="14"/>
      <c r="I35" s="14"/>
      <c r="J35" s="14"/>
      <c r="K35" s="14"/>
      <c r="L35" s="14"/>
      <c r="M35" s="14"/>
    </row>
    <row r="36" spans="1:13" ht="16.5" customHeight="1" x14ac:dyDescent="0.4">
      <c r="A36" s="15"/>
      <c r="B36" s="15"/>
      <c r="C36" s="15" t="s">
        <v>236</v>
      </c>
      <c r="D36" s="15"/>
      <c r="E36" s="197"/>
      <c r="F36" s="197"/>
      <c r="G36" s="14">
        <v>0</v>
      </c>
      <c r="H36" s="14"/>
      <c r="I36" s="14">
        <v>30614.720000000001</v>
      </c>
      <c r="J36" s="14"/>
      <c r="K36" s="14">
        <v>0</v>
      </c>
      <c r="L36" s="14"/>
      <c r="M36" s="14">
        <v>0</v>
      </c>
    </row>
    <row r="37" spans="1:13" ht="16.5" customHeight="1" x14ac:dyDescent="0.4">
      <c r="A37" s="15"/>
      <c r="B37" s="15"/>
      <c r="C37" s="15" t="s">
        <v>351</v>
      </c>
      <c r="D37" s="15"/>
      <c r="E37" s="191">
        <v>2.5</v>
      </c>
      <c r="F37" s="197"/>
      <c r="G37" s="14">
        <v>0</v>
      </c>
      <c r="H37" s="14"/>
      <c r="I37" s="14">
        <v>0</v>
      </c>
      <c r="J37" s="14"/>
      <c r="K37" s="14">
        <v>-78725230.049999997</v>
      </c>
      <c r="L37" s="14"/>
      <c r="M37" s="14">
        <v>2000000</v>
      </c>
    </row>
    <row r="38" spans="1:13" ht="16.5" customHeight="1" x14ac:dyDescent="0.4">
      <c r="A38" s="15"/>
      <c r="B38" s="15"/>
      <c r="C38" s="15" t="s">
        <v>254</v>
      </c>
      <c r="D38" s="15"/>
      <c r="E38" s="197">
        <v>19</v>
      </c>
      <c r="F38" s="197"/>
      <c r="G38" s="14">
        <v>-24482543.93</v>
      </c>
      <c r="H38" s="14"/>
      <c r="I38" s="14">
        <v>5922326.25</v>
      </c>
      <c r="J38" s="14"/>
      <c r="K38" s="14">
        <v>-24337885.890000001</v>
      </c>
      <c r="L38" s="14"/>
      <c r="M38" s="14">
        <v>16320015.52</v>
      </c>
    </row>
    <row r="39" spans="1:13" ht="16.5" customHeight="1" x14ac:dyDescent="0.4">
      <c r="A39" s="15"/>
      <c r="B39" s="15"/>
      <c r="C39" s="15" t="s">
        <v>322</v>
      </c>
      <c r="D39" s="15"/>
      <c r="E39" s="197"/>
      <c r="F39" s="197"/>
      <c r="G39" s="14">
        <v>0</v>
      </c>
      <c r="H39" s="14"/>
      <c r="I39" s="14">
        <v>0</v>
      </c>
      <c r="J39" s="14"/>
      <c r="K39" s="14">
        <v>13365938.58</v>
      </c>
      <c r="L39" s="14"/>
      <c r="M39" s="14">
        <v>5026996.41</v>
      </c>
    </row>
    <row r="40" spans="1:13" ht="16.5" customHeight="1" x14ac:dyDescent="0.4">
      <c r="A40" s="15"/>
      <c r="B40" s="15"/>
      <c r="C40" s="15" t="s">
        <v>148</v>
      </c>
      <c r="D40" s="15"/>
      <c r="E40" s="197"/>
      <c r="F40" s="197"/>
      <c r="G40" s="14">
        <v>27260107.43</v>
      </c>
      <c r="H40" s="14"/>
      <c r="I40" s="14">
        <v>-4638477.74</v>
      </c>
      <c r="J40" s="14"/>
      <c r="K40" s="14">
        <v>28503770.329999998</v>
      </c>
      <c r="L40" s="14"/>
      <c r="M40" s="14">
        <v>-4533197.7300000004</v>
      </c>
    </row>
    <row r="41" spans="1:13" ht="16.5" customHeight="1" x14ac:dyDescent="0.4">
      <c r="A41" s="15"/>
      <c r="B41" s="15"/>
      <c r="C41" s="15" t="s">
        <v>288</v>
      </c>
      <c r="D41" s="15"/>
      <c r="E41" s="197"/>
      <c r="F41" s="197"/>
      <c r="G41" s="14">
        <v>1685346.24</v>
      </c>
      <c r="H41" s="14"/>
      <c r="I41" s="14">
        <v>1460518.04</v>
      </c>
      <c r="J41" s="14"/>
      <c r="K41" s="14">
        <v>2789351.24</v>
      </c>
      <c r="L41" s="14"/>
      <c r="M41" s="14">
        <v>2304026.04</v>
      </c>
    </row>
    <row r="42" spans="1:13" ht="16.5" customHeight="1" x14ac:dyDescent="0.4">
      <c r="A42" s="15"/>
      <c r="B42" s="15"/>
      <c r="C42" s="15"/>
      <c r="D42" s="15" t="s">
        <v>372</v>
      </c>
      <c r="E42" s="197"/>
      <c r="F42" s="197"/>
      <c r="G42" s="158">
        <f>SUM(G25:G41)</f>
        <v>-230612847.17000002</v>
      </c>
      <c r="H42" s="21"/>
      <c r="I42" s="158">
        <f>SUM(I25:I41)</f>
        <v>358577049.50999999</v>
      </c>
      <c r="J42" s="21"/>
      <c r="K42" s="158">
        <f>SUM(K25:K41)</f>
        <v>-197751289.37999994</v>
      </c>
      <c r="L42" s="21"/>
      <c r="M42" s="158">
        <f>SUM(M25:M41)</f>
        <v>108372026.95</v>
      </c>
    </row>
    <row r="43" spans="1:13" ht="16.5" customHeight="1" x14ac:dyDescent="0.4">
      <c r="A43" s="15"/>
      <c r="B43" s="15"/>
      <c r="C43" s="15"/>
      <c r="D43" s="15" t="s">
        <v>237</v>
      </c>
      <c r="E43" s="197"/>
      <c r="F43" s="197"/>
      <c r="G43" s="21">
        <v>-6157546.3700000001</v>
      </c>
      <c r="H43" s="21"/>
      <c r="I43" s="21">
        <v>-8196536.1200000001</v>
      </c>
      <c r="J43" s="21"/>
      <c r="K43" s="21">
        <v>-6371562.7699999996</v>
      </c>
      <c r="L43" s="21"/>
      <c r="M43" s="21">
        <v>-8778385.4499999993</v>
      </c>
    </row>
    <row r="44" spans="1:13" ht="16.5" customHeight="1" x14ac:dyDescent="0.4">
      <c r="A44" s="15"/>
      <c r="B44" s="15"/>
      <c r="C44" s="15"/>
      <c r="D44" s="15" t="s">
        <v>204</v>
      </c>
      <c r="E44" s="197"/>
      <c r="F44" s="197"/>
      <c r="G44" s="21">
        <v>-32995917.77</v>
      </c>
      <c r="H44" s="21"/>
      <c r="I44" s="21">
        <v>-7770140.4699999997</v>
      </c>
      <c r="J44" s="21"/>
      <c r="K44" s="21">
        <v>-32466347.670000002</v>
      </c>
      <c r="L44" s="21"/>
      <c r="M44" s="21">
        <v>-7673950.2199999997</v>
      </c>
    </row>
    <row r="45" spans="1:13" ht="16.5" customHeight="1" x14ac:dyDescent="0.4">
      <c r="A45" s="15"/>
      <c r="B45" s="15"/>
      <c r="C45" s="15"/>
      <c r="D45" s="15" t="s">
        <v>371</v>
      </c>
      <c r="E45" s="197"/>
      <c r="F45" s="197"/>
      <c r="G45" s="21">
        <v>-1129203</v>
      </c>
      <c r="H45" s="21"/>
      <c r="I45" s="21">
        <v>0</v>
      </c>
      <c r="J45" s="21"/>
      <c r="K45" s="21">
        <v>-1129203</v>
      </c>
      <c r="L45" s="21"/>
      <c r="M45" s="21">
        <v>0</v>
      </c>
    </row>
    <row r="46" spans="1:13" ht="16.5" customHeight="1" x14ac:dyDescent="0.4">
      <c r="A46" s="15"/>
      <c r="B46" s="15"/>
      <c r="C46" s="15"/>
      <c r="D46" s="15" t="s">
        <v>200</v>
      </c>
      <c r="E46" s="197"/>
      <c r="F46" s="197"/>
      <c r="G46" s="159">
        <f>SUM(G42:G45)</f>
        <v>-270895514.31</v>
      </c>
      <c r="H46" s="21"/>
      <c r="I46" s="159">
        <f>SUM(I42:I45)</f>
        <v>342610372.91999996</v>
      </c>
      <c r="J46" s="21"/>
      <c r="K46" s="159">
        <f>SUM(K42:K45)</f>
        <v>-237718402.81999993</v>
      </c>
      <c r="L46" s="21"/>
      <c r="M46" s="159">
        <f>SUM(M42:M45)</f>
        <v>91919691.280000001</v>
      </c>
    </row>
    <row r="47" spans="1:13" ht="16.5" customHeight="1" x14ac:dyDescent="0.4">
      <c r="A47" s="15"/>
      <c r="B47" s="15"/>
      <c r="C47" s="15"/>
      <c r="D47" s="15"/>
      <c r="E47" s="197"/>
      <c r="F47" s="197"/>
      <c r="G47" s="130"/>
      <c r="H47" s="130"/>
      <c r="I47" s="130"/>
      <c r="J47" s="130"/>
      <c r="K47" s="130"/>
      <c r="L47" s="130"/>
      <c r="M47" s="130"/>
    </row>
    <row r="48" spans="1:13" ht="16.5" customHeight="1" x14ac:dyDescent="0.4">
      <c r="A48" s="15" t="str">
        <f>+'BS_Q3-67'!A46</f>
        <v>The accompanying interim notes to financial statements are an integral part of these interim financial statements.</v>
      </c>
      <c r="B48" s="15"/>
      <c r="C48" s="15"/>
      <c r="D48" s="15"/>
      <c r="E48" s="197"/>
      <c r="F48" s="197"/>
      <c r="G48" s="130"/>
      <c r="H48" s="130"/>
      <c r="I48" s="130"/>
      <c r="J48" s="130"/>
      <c r="K48" s="130"/>
      <c r="L48" s="130"/>
      <c r="M48" s="130"/>
    </row>
    <row r="49" spans="1:13" ht="16.5" customHeight="1" x14ac:dyDescent="0.4">
      <c r="A49" s="15"/>
      <c r="B49" s="15"/>
      <c r="C49" s="15"/>
      <c r="D49" s="15"/>
      <c r="E49" s="197"/>
      <c r="F49" s="197"/>
      <c r="G49" s="130"/>
      <c r="H49" s="130"/>
      <c r="I49" s="130"/>
      <c r="J49" s="130"/>
      <c r="K49" s="130"/>
      <c r="L49" s="130"/>
      <c r="M49" s="130"/>
    </row>
    <row r="50" spans="1:13" ht="16.5" customHeight="1" x14ac:dyDescent="0.45">
      <c r="A50" s="135"/>
      <c r="G50" s="199"/>
      <c r="H50" s="199"/>
      <c r="I50" s="199"/>
      <c r="J50" s="199"/>
      <c r="L50" s="199"/>
      <c r="M50" s="199"/>
    </row>
    <row r="51" spans="1:13" ht="16.5" customHeight="1" x14ac:dyDescent="0.45">
      <c r="A51" s="135"/>
      <c r="G51" s="199"/>
      <c r="H51" s="199"/>
      <c r="I51" s="199"/>
      <c r="J51" s="199"/>
      <c r="L51" s="199"/>
      <c r="M51" s="199"/>
    </row>
    <row r="52" spans="1:13" ht="16.5" customHeight="1" x14ac:dyDescent="0.4">
      <c r="A52" s="13"/>
      <c r="B52" s="24" t="s">
        <v>145</v>
      </c>
      <c r="C52" s="13"/>
      <c r="D52" s="24"/>
      <c r="F52" s="24" t="s">
        <v>145</v>
      </c>
      <c r="G52" s="200"/>
      <c r="H52" s="200"/>
      <c r="I52" s="200"/>
      <c r="J52" s="200"/>
      <c r="K52" s="200"/>
      <c r="L52" s="200"/>
      <c r="M52" s="200"/>
    </row>
    <row r="53" spans="1:13" ht="16.5" customHeight="1" x14ac:dyDescent="0.45">
      <c r="A53" s="241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13" ht="16.5" customHeight="1" x14ac:dyDescent="0.4">
      <c r="A54" s="18" t="s">
        <v>185</v>
      </c>
      <c r="B54" s="15"/>
      <c r="C54" s="15"/>
      <c r="D54" s="15"/>
      <c r="E54" s="197"/>
      <c r="F54" s="197"/>
      <c r="G54" s="14"/>
      <c r="H54" s="21"/>
      <c r="I54" s="14"/>
      <c r="J54" s="21"/>
      <c r="K54" s="14"/>
      <c r="L54" s="21"/>
      <c r="M54" s="14"/>
    </row>
    <row r="55" spans="1:13" ht="16.5" customHeight="1" x14ac:dyDescent="0.4">
      <c r="A55" s="201"/>
      <c r="C55" s="15" t="s">
        <v>384</v>
      </c>
      <c r="D55" s="15"/>
      <c r="E55" s="197">
        <v>9</v>
      </c>
      <c r="F55" s="197"/>
      <c r="G55" s="14">
        <v>0</v>
      </c>
      <c r="H55" s="14"/>
      <c r="I55" s="14">
        <v>0</v>
      </c>
      <c r="J55" s="14"/>
      <c r="K55" s="14">
        <v>0</v>
      </c>
      <c r="L55" s="14"/>
      <c r="M55" s="14">
        <v>-40000000</v>
      </c>
    </row>
    <row r="56" spans="1:13" ht="16.5" customHeight="1" x14ac:dyDescent="0.4">
      <c r="A56" s="201"/>
      <c r="C56" s="15" t="s">
        <v>387</v>
      </c>
      <c r="D56" s="15"/>
      <c r="E56" s="197">
        <v>10</v>
      </c>
      <c r="F56" s="197"/>
      <c r="G56" s="14">
        <v>-120000000</v>
      </c>
      <c r="H56" s="14"/>
      <c r="I56" s="14">
        <v>0</v>
      </c>
      <c r="J56" s="14"/>
      <c r="K56" s="14">
        <v>-120000000</v>
      </c>
      <c r="L56" s="14"/>
      <c r="M56" s="14">
        <v>0</v>
      </c>
    </row>
    <row r="57" spans="1:13" ht="16.5" customHeight="1" x14ac:dyDescent="0.4">
      <c r="A57" s="201"/>
      <c r="C57" s="15" t="s">
        <v>352</v>
      </c>
      <c r="D57" s="15"/>
      <c r="E57" s="197">
        <v>11</v>
      </c>
      <c r="F57" s="197"/>
      <c r="G57" s="14">
        <v>32.94</v>
      </c>
      <c r="H57" s="14"/>
      <c r="I57" s="14">
        <v>-80000034.129999995</v>
      </c>
      <c r="J57" s="14"/>
      <c r="K57" s="14">
        <v>0</v>
      </c>
      <c r="L57" s="14"/>
      <c r="M57" s="14">
        <v>-80000000</v>
      </c>
    </row>
    <row r="58" spans="1:13" s="15" customFormat="1" ht="16.5" customHeight="1" x14ac:dyDescent="0.4">
      <c r="C58" s="18" t="s">
        <v>317</v>
      </c>
      <c r="E58" s="202" t="s">
        <v>354</v>
      </c>
      <c r="F58" s="197"/>
      <c r="G58" s="14">
        <v>-389937.57</v>
      </c>
      <c r="H58" s="14"/>
      <c r="I58" s="14">
        <v>-1942761.02</v>
      </c>
      <c r="J58" s="14"/>
      <c r="K58" s="14">
        <v>-389937.57</v>
      </c>
      <c r="L58" s="14"/>
      <c r="M58" s="14">
        <v>-1942761.02</v>
      </c>
    </row>
    <row r="59" spans="1:13" s="15" customFormat="1" ht="16.5" customHeight="1" x14ac:dyDescent="0.4">
      <c r="C59" s="9" t="s">
        <v>259</v>
      </c>
      <c r="E59" s="202" t="s">
        <v>355</v>
      </c>
      <c r="F59" s="197"/>
      <c r="G59" s="14">
        <v>-102975000</v>
      </c>
      <c r="H59" s="14"/>
      <c r="I59" s="14">
        <v>-130000000</v>
      </c>
      <c r="J59" s="14"/>
      <c r="K59" s="14">
        <v>-102975000</v>
      </c>
      <c r="L59" s="14"/>
      <c r="M59" s="14">
        <v>-130000000</v>
      </c>
    </row>
    <row r="60" spans="1:13" s="15" customFormat="1" ht="16.5" customHeight="1" x14ac:dyDescent="0.4">
      <c r="C60" s="9" t="s">
        <v>260</v>
      </c>
      <c r="E60" s="202" t="s">
        <v>321</v>
      </c>
      <c r="F60" s="197"/>
      <c r="G60" s="14">
        <v>0</v>
      </c>
      <c r="H60" s="14"/>
      <c r="I60" s="14">
        <v>0</v>
      </c>
      <c r="J60" s="14"/>
      <c r="K60" s="14">
        <v>-77161951.780000001</v>
      </c>
      <c r="L60" s="14"/>
      <c r="M60" s="14">
        <v>298066018.20999998</v>
      </c>
    </row>
    <row r="61" spans="1:13" s="15" customFormat="1" ht="16.5" customHeight="1" x14ac:dyDescent="0.4">
      <c r="C61" s="9" t="s">
        <v>366</v>
      </c>
      <c r="E61" s="202"/>
      <c r="F61" s="197"/>
      <c r="G61" s="14">
        <v>4000000</v>
      </c>
      <c r="H61" s="14"/>
      <c r="I61" s="14">
        <v>5000000</v>
      </c>
      <c r="J61" s="14"/>
      <c r="K61" s="14">
        <v>4000000</v>
      </c>
      <c r="L61" s="14"/>
      <c r="M61" s="14">
        <v>5000000</v>
      </c>
    </row>
    <row r="62" spans="1:13" ht="16.5" customHeight="1" x14ac:dyDescent="0.4">
      <c r="A62" s="15"/>
      <c r="B62" s="15"/>
      <c r="C62" s="15"/>
      <c r="D62" s="18" t="s">
        <v>278</v>
      </c>
      <c r="E62" s="197"/>
      <c r="F62" s="197"/>
      <c r="G62" s="159">
        <f>SUM(G55:G61)</f>
        <v>-219364904.63</v>
      </c>
      <c r="H62" s="21"/>
      <c r="I62" s="159">
        <f>SUM(I55:I61)</f>
        <v>-206942795.14999998</v>
      </c>
      <c r="J62" s="21"/>
      <c r="K62" s="159">
        <f>SUM(K55:K61)</f>
        <v>-296526889.35000002</v>
      </c>
      <c r="L62" s="21"/>
      <c r="M62" s="159">
        <f>SUM(M55:M61)</f>
        <v>51123257.189999998</v>
      </c>
    </row>
    <row r="63" spans="1:13" ht="16.5" customHeight="1" x14ac:dyDescent="0.4">
      <c r="A63" s="18" t="s">
        <v>195</v>
      </c>
      <c r="B63" s="15"/>
      <c r="C63" s="15"/>
      <c r="D63" s="15"/>
      <c r="E63" s="195"/>
      <c r="F63" s="197"/>
      <c r="G63" s="156"/>
      <c r="H63" s="156"/>
      <c r="I63" s="156"/>
      <c r="J63" s="156"/>
      <c r="K63" s="156"/>
      <c r="L63" s="156"/>
      <c r="M63" s="156"/>
    </row>
    <row r="64" spans="1:13" ht="16.5" customHeight="1" x14ac:dyDescent="0.4">
      <c r="A64" s="203"/>
      <c r="B64" s="15"/>
      <c r="C64" s="9" t="s">
        <v>385</v>
      </c>
      <c r="D64" s="15"/>
      <c r="E64" s="6">
        <v>22</v>
      </c>
      <c r="F64" s="197"/>
      <c r="G64" s="156">
        <v>842341954.66999996</v>
      </c>
      <c r="H64" s="156"/>
      <c r="I64" s="156">
        <v>0</v>
      </c>
      <c r="J64" s="156"/>
      <c r="K64" s="156">
        <v>842341954.66999996</v>
      </c>
      <c r="L64" s="156"/>
      <c r="M64" s="156">
        <v>0</v>
      </c>
    </row>
    <row r="65" spans="1:15" ht="16.5" customHeight="1" x14ac:dyDescent="0.4">
      <c r="A65" s="203"/>
      <c r="B65" s="15"/>
      <c r="C65" s="15" t="s">
        <v>353</v>
      </c>
      <c r="D65" s="15"/>
      <c r="E65" s="6">
        <v>18</v>
      </c>
      <c r="F65" s="197"/>
      <c r="G65" s="156">
        <v>-280000000</v>
      </c>
      <c r="H65" s="156"/>
      <c r="I65" s="156">
        <v>-50000000</v>
      </c>
      <c r="J65" s="156"/>
      <c r="K65" s="156">
        <v>-280000000</v>
      </c>
      <c r="L65" s="156"/>
      <c r="M65" s="156">
        <v>-50000000</v>
      </c>
    </row>
    <row r="66" spans="1:15" ht="16.5" customHeight="1" x14ac:dyDescent="0.4">
      <c r="A66" s="203"/>
      <c r="B66" s="15"/>
      <c r="C66" s="15" t="s">
        <v>356</v>
      </c>
      <c r="D66" s="15"/>
      <c r="E66" s="6">
        <v>2.7</v>
      </c>
      <c r="F66" s="197"/>
      <c r="G66" s="156">
        <v>0</v>
      </c>
      <c r="H66" s="156"/>
      <c r="I66" s="156">
        <v>0</v>
      </c>
      <c r="J66" s="156"/>
      <c r="K66" s="156">
        <v>-9000000</v>
      </c>
      <c r="L66" s="156"/>
      <c r="M66" s="156">
        <v>0</v>
      </c>
    </row>
    <row r="67" spans="1:15" ht="16.5" customHeight="1" x14ac:dyDescent="0.4">
      <c r="A67" s="203"/>
      <c r="B67" s="15"/>
      <c r="C67" s="9" t="s">
        <v>357</v>
      </c>
      <c r="D67" s="15"/>
      <c r="E67" s="197">
        <v>20</v>
      </c>
      <c r="F67" s="197"/>
      <c r="G67" s="156">
        <v>-614538</v>
      </c>
      <c r="H67" s="156"/>
      <c r="I67" s="156">
        <v>-614538</v>
      </c>
      <c r="J67" s="156"/>
      <c r="K67" s="156">
        <v>-614538</v>
      </c>
      <c r="L67" s="156"/>
      <c r="M67" s="156">
        <v>-614538</v>
      </c>
    </row>
    <row r="68" spans="1:15" ht="16.5" customHeight="1" x14ac:dyDescent="0.4">
      <c r="A68" s="203"/>
      <c r="B68" s="15"/>
      <c r="C68" s="9" t="s">
        <v>367</v>
      </c>
      <c r="D68" s="15"/>
      <c r="E68" s="197">
        <v>25</v>
      </c>
      <c r="F68" s="197"/>
      <c r="G68" s="204">
        <v>-247731674.69</v>
      </c>
      <c r="H68" s="156"/>
      <c r="I68" s="204">
        <v>-116437235.14</v>
      </c>
      <c r="J68" s="156"/>
      <c r="K68" s="204">
        <v>-247731674.69</v>
      </c>
      <c r="L68" s="156"/>
      <c r="M68" s="204">
        <v>-116437235.14</v>
      </c>
    </row>
    <row r="69" spans="1:15" ht="16.5" customHeight="1" x14ac:dyDescent="0.4">
      <c r="A69" s="15"/>
      <c r="B69" s="15"/>
      <c r="C69" s="15"/>
      <c r="D69" s="18" t="s">
        <v>199</v>
      </c>
      <c r="E69" s="197"/>
      <c r="F69" s="197"/>
      <c r="G69" s="157">
        <f>SUM(G64:G68)</f>
        <v>313995741.97999996</v>
      </c>
      <c r="H69" s="21"/>
      <c r="I69" s="157">
        <f>SUM(I64:I68)</f>
        <v>-167051773.13999999</v>
      </c>
      <c r="J69" s="21"/>
      <c r="K69" s="157">
        <f>SUM(K64:K68)</f>
        <v>304995741.97999996</v>
      </c>
      <c r="L69" s="21"/>
      <c r="M69" s="157">
        <f>SUM(M64:M68)</f>
        <v>-167051773.13999999</v>
      </c>
    </row>
    <row r="70" spans="1:15" ht="16.5" customHeight="1" x14ac:dyDescent="0.4">
      <c r="A70" s="15" t="s">
        <v>173</v>
      </c>
      <c r="B70" s="15"/>
      <c r="C70" s="15"/>
      <c r="D70" s="15"/>
      <c r="E70" s="197"/>
      <c r="F70" s="197"/>
      <c r="G70" s="157">
        <v>-14862116.84</v>
      </c>
      <c r="H70" s="21"/>
      <c r="I70" s="157">
        <v>-6294089.4800000004</v>
      </c>
      <c r="J70" s="21"/>
      <c r="K70" s="157">
        <v>0</v>
      </c>
      <c r="L70" s="21"/>
      <c r="M70" s="157">
        <v>0</v>
      </c>
    </row>
    <row r="71" spans="1:15" ht="16.5" customHeight="1" x14ac:dyDescent="0.4">
      <c r="A71" s="18" t="s">
        <v>186</v>
      </c>
      <c r="B71" s="15"/>
      <c r="C71" s="15"/>
      <c r="D71" s="15"/>
      <c r="E71" s="197"/>
      <c r="F71" s="197"/>
      <c r="G71" s="160">
        <f>+G69+G62+G46+G70</f>
        <v>-191126793.80000004</v>
      </c>
      <c r="H71" s="14"/>
      <c r="I71" s="160">
        <f>+I69+I62+I46+I70</f>
        <v>-37678284.850000009</v>
      </c>
      <c r="J71" s="14"/>
      <c r="K71" s="160">
        <f>+K69+K62+K46+K70</f>
        <v>-229249550.19</v>
      </c>
      <c r="L71" s="14"/>
      <c r="M71" s="160">
        <f>+M69+M62+M46+M70</f>
        <v>-24008824.669999987</v>
      </c>
    </row>
    <row r="72" spans="1:15" ht="16.5" customHeight="1" x14ac:dyDescent="0.4">
      <c r="A72" s="18" t="s">
        <v>334</v>
      </c>
      <c r="B72" s="15"/>
      <c r="C72" s="15"/>
      <c r="D72" s="15"/>
      <c r="E72" s="197"/>
      <c r="F72" s="197"/>
      <c r="G72" s="160">
        <v>414056925.31999999</v>
      </c>
      <c r="H72" s="14"/>
      <c r="I72" s="160">
        <v>193802583.52000001</v>
      </c>
      <c r="J72" s="14"/>
      <c r="K72" s="14">
        <v>290505114.75999999</v>
      </c>
      <c r="L72" s="14"/>
      <c r="M72" s="14">
        <v>58130055.630000003</v>
      </c>
      <c r="O72" s="11"/>
    </row>
    <row r="73" spans="1:15" ht="16.5" customHeight="1" thickBot="1" x14ac:dyDescent="0.45">
      <c r="A73" s="18" t="s">
        <v>335</v>
      </c>
      <c r="B73" s="15"/>
      <c r="C73" s="15"/>
      <c r="D73" s="15"/>
      <c r="E73" s="197"/>
      <c r="F73" s="197"/>
      <c r="G73" s="161">
        <f>SUM(G71:G72)</f>
        <v>222930131.51999995</v>
      </c>
      <c r="H73" s="14"/>
      <c r="I73" s="161">
        <f>SUM(I71:I72)</f>
        <v>156124298.67000002</v>
      </c>
      <c r="J73" s="14"/>
      <c r="K73" s="161">
        <f>SUM(K71:K72)</f>
        <v>61255564.569999993</v>
      </c>
      <c r="L73" s="14"/>
      <c r="M73" s="161">
        <f>SUM(M71:M72)</f>
        <v>34121230.960000016</v>
      </c>
    </row>
    <row r="74" spans="1:15" ht="16.5" customHeight="1" thickTop="1" x14ac:dyDescent="0.4">
      <c r="E74" s="8"/>
      <c r="F74" s="8"/>
      <c r="G74" s="156"/>
      <c r="H74" s="156"/>
      <c r="I74" s="156"/>
      <c r="J74" s="156"/>
      <c r="K74" s="156"/>
      <c r="L74" s="156"/>
      <c r="M74" s="156"/>
    </row>
    <row r="75" spans="1:15" ht="16.5" customHeight="1" x14ac:dyDescent="0.4">
      <c r="A75" s="18" t="s">
        <v>308</v>
      </c>
      <c r="E75" s="202"/>
      <c r="F75" s="8"/>
      <c r="G75" s="129"/>
      <c r="H75" s="129"/>
      <c r="I75" s="129"/>
      <c r="J75" s="129"/>
      <c r="K75" s="129"/>
      <c r="L75" s="129"/>
      <c r="M75" s="129"/>
    </row>
    <row r="76" spans="1:15" ht="16.5" customHeight="1" x14ac:dyDescent="0.4">
      <c r="B76" s="205" t="s">
        <v>388</v>
      </c>
      <c r="E76" s="202" t="s">
        <v>368</v>
      </c>
      <c r="F76" s="8"/>
      <c r="G76" s="14">
        <v>110278634.55</v>
      </c>
      <c r="H76" s="14"/>
      <c r="I76" s="14">
        <v>190420399.13999999</v>
      </c>
      <c r="J76" s="14"/>
      <c r="K76" s="14">
        <v>40145.46</v>
      </c>
      <c r="L76" s="14"/>
      <c r="M76" s="14">
        <v>4382.95</v>
      </c>
    </row>
    <row r="77" spans="1:15" ht="16.5" customHeight="1" x14ac:dyDescent="0.4">
      <c r="B77" s="18" t="s">
        <v>389</v>
      </c>
      <c r="E77" s="202" t="s">
        <v>358</v>
      </c>
      <c r="F77" s="8"/>
      <c r="G77" s="14">
        <v>68313873.879999995</v>
      </c>
      <c r="H77" s="129"/>
      <c r="I77" s="14">
        <v>0</v>
      </c>
      <c r="J77" s="14"/>
      <c r="K77" s="14">
        <v>0</v>
      </c>
      <c r="L77" s="14"/>
      <c r="M77" s="14">
        <v>0</v>
      </c>
    </row>
    <row r="78" spans="1:15" ht="16.5" customHeight="1" x14ac:dyDescent="0.4">
      <c r="B78" s="15"/>
      <c r="E78" s="202"/>
      <c r="F78" s="8"/>
      <c r="G78" s="129"/>
      <c r="H78" s="129"/>
      <c r="I78" s="129"/>
      <c r="J78" s="129"/>
      <c r="K78" s="129"/>
      <c r="L78" s="129"/>
      <c r="M78" s="129"/>
    </row>
    <row r="79" spans="1:15" ht="16.5" customHeight="1" x14ac:dyDescent="0.4">
      <c r="B79" s="9"/>
      <c r="E79" s="202"/>
      <c r="F79" s="8"/>
      <c r="G79" s="129"/>
      <c r="H79" s="129"/>
      <c r="I79" s="129"/>
      <c r="J79" s="129"/>
      <c r="K79" s="129"/>
      <c r="L79" s="129"/>
      <c r="M79" s="129"/>
    </row>
    <row r="80" spans="1:15" ht="16.5" customHeight="1" x14ac:dyDescent="0.4">
      <c r="B80" s="15"/>
      <c r="E80" s="202"/>
      <c r="F80" s="8"/>
      <c r="G80" s="129"/>
      <c r="H80" s="129"/>
      <c r="I80" s="129"/>
      <c r="J80" s="129"/>
      <c r="K80" s="129"/>
      <c r="L80" s="129"/>
      <c r="M80" s="129"/>
    </row>
    <row r="81" spans="1:13" ht="16.5" customHeight="1" x14ac:dyDescent="0.4">
      <c r="B81" s="15"/>
      <c r="E81" s="202"/>
      <c r="F81" s="8"/>
      <c r="G81" s="129"/>
      <c r="H81" s="129"/>
      <c r="I81" s="129"/>
      <c r="J81" s="129"/>
      <c r="K81" s="129"/>
      <c r="L81" s="129"/>
      <c r="M81" s="129"/>
    </row>
    <row r="82" spans="1:13" ht="16.5" customHeight="1" x14ac:dyDescent="0.4">
      <c r="B82" s="15"/>
      <c r="E82" s="202"/>
      <c r="F82" s="8"/>
      <c r="G82" s="129"/>
      <c r="H82" s="129"/>
      <c r="I82" s="129"/>
      <c r="J82" s="129"/>
      <c r="K82" s="129"/>
      <c r="L82" s="129"/>
      <c r="M82" s="129"/>
    </row>
    <row r="83" spans="1:13" ht="16.5" customHeight="1" x14ac:dyDescent="0.4">
      <c r="B83" s="15"/>
      <c r="E83" s="202"/>
      <c r="F83" s="8"/>
      <c r="G83" s="129"/>
      <c r="H83" s="129"/>
      <c r="I83" s="129"/>
      <c r="J83" s="129"/>
      <c r="K83" s="129"/>
      <c r="L83" s="129"/>
      <c r="M83" s="129"/>
    </row>
    <row r="84" spans="1:13" ht="16.5" customHeight="1" x14ac:dyDescent="0.4">
      <c r="B84" s="15"/>
      <c r="E84" s="202"/>
      <c r="F84" s="8"/>
      <c r="G84" s="129"/>
      <c r="H84" s="129"/>
      <c r="I84" s="129"/>
      <c r="J84" s="129"/>
      <c r="K84" s="129"/>
      <c r="L84" s="129"/>
      <c r="M84" s="129"/>
    </row>
    <row r="85" spans="1:13" ht="16.5" customHeight="1" x14ac:dyDescent="0.4">
      <c r="B85" s="15"/>
      <c r="E85" s="202"/>
      <c r="F85" s="8"/>
      <c r="G85" s="129"/>
      <c r="H85" s="129"/>
      <c r="I85" s="129"/>
      <c r="J85" s="129"/>
      <c r="K85" s="129"/>
      <c r="L85" s="129"/>
      <c r="M85" s="129"/>
    </row>
    <row r="86" spans="1:13" ht="16.5" customHeight="1" x14ac:dyDescent="0.4">
      <c r="B86" s="205"/>
      <c r="E86" s="202"/>
      <c r="F86" s="8"/>
      <c r="G86" s="14"/>
      <c r="H86" s="14"/>
      <c r="I86" s="14"/>
      <c r="J86" s="14"/>
      <c r="K86" s="14"/>
      <c r="L86" s="14"/>
      <c r="M86" s="14"/>
    </row>
    <row r="87" spans="1:13" ht="16.5" customHeight="1" x14ac:dyDescent="0.4">
      <c r="B87" s="205"/>
      <c r="E87" s="202"/>
      <c r="F87" s="8"/>
      <c r="G87" s="14"/>
      <c r="H87" s="14"/>
      <c r="I87" s="14"/>
      <c r="J87" s="14"/>
      <c r="K87" s="14"/>
      <c r="L87" s="14"/>
      <c r="M87" s="14"/>
    </row>
    <row r="88" spans="1:13" ht="16.5" customHeight="1" x14ac:dyDescent="0.4">
      <c r="B88" s="205"/>
      <c r="E88" s="202"/>
      <c r="F88" s="8"/>
      <c r="G88" s="14"/>
      <c r="H88" s="14"/>
      <c r="I88" s="14"/>
      <c r="J88" s="14"/>
      <c r="K88" s="14"/>
      <c r="L88" s="14"/>
      <c r="M88" s="14"/>
    </row>
    <row r="89" spans="1:13" ht="16.5" customHeight="1" x14ac:dyDescent="0.4">
      <c r="B89" s="205"/>
      <c r="E89" s="202"/>
      <c r="F89" s="8"/>
      <c r="G89" s="14"/>
      <c r="H89" s="14"/>
      <c r="I89" s="14"/>
      <c r="J89" s="14"/>
      <c r="K89" s="14"/>
      <c r="L89" s="14"/>
      <c r="M89" s="14"/>
    </row>
    <row r="90" spans="1:13" ht="16.5" customHeight="1" x14ac:dyDescent="0.4">
      <c r="E90" s="202"/>
      <c r="F90" s="8"/>
      <c r="G90" s="129"/>
      <c r="H90" s="129"/>
      <c r="I90" s="129"/>
      <c r="J90" s="129"/>
      <c r="K90" s="129"/>
      <c r="L90" s="129"/>
      <c r="M90" s="129"/>
    </row>
    <row r="91" spans="1:13" ht="16.5" customHeight="1" x14ac:dyDescent="0.4">
      <c r="A91" s="15" t="str">
        <f>+A48</f>
        <v>The accompanying interim notes to financial statements are an integral part of these interim financial statements.</v>
      </c>
      <c r="E91" s="202"/>
      <c r="F91" s="8"/>
      <c r="G91" s="129"/>
      <c r="H91" s="129"/>
      <c r="I91" s="129"/>
      <c r="J91" s="129"/>
      <c r="K91" s="129"/>
      <c r="L91" s="129"/>
      <c r="M91" s="129"/>
    </row>
    <row r="92" spans="1:13" ht="16.5" customHeight="1" x14ac:dyDescent="0.4">
      <c r="F92" s="8"/>
      <c r="G92" s="129"/>
      <c r="H92" s="129"/>
      <c r="I92" s="129"/>
      <c r="J92" s="129"/>
      <c r="K92" s="129"/>
      <c r="L92" s="129"/>
      <c r="M92" s="129"/>
    </row>
    <row r="93" spans="1:13" ht="16.5" customHeight="1" x14ac:dyDescent="0.4">
      <c r="G93" s="199"/>
      <c r="H93" s="199"/>
      <c r="I93" s="199"/>
      <c r="J93" s="199"/>
      <c r="L93" s="199"/>
      <c r="M93" s="199"/>
    </row>
    <row r="94" spans="1:13" ht="16.5" customHeight="1" x14ac:dyDescent="0.45">
      <c r="A94" s="135"/>
      <c r="G94" s="199"/>
      <c r="H94" s="199"/>
      <c r="I94" s="199"/>
      <c r="J94" s="199"/>
      <c r="L94" s="199"/>
      <c r="M94" s="199"/>
    </row>
    <row r="95" spans="1:13" ht="16.5" customHeight="1" x14ac:dyDescent="0.45">
      <c r="A95" s="135"/>
      <c r="G95" s="199"/>
      <c r="H95" s="199"/>
      <c r="I95" s="199"/>
      <c r="J95" s="199"/>
      <c r="L95" s="199"/>
      <c r="M95" s="199"/>
    </row>
    <row r="96" spans="1:13" ht="16.5" customHeight="1" x14ac:dyDescent="0.4">
      <c r="A96" s="131"/>
      <c r="B96" s="24" t="s">
        <v>145</v>
      </c>
      <c r="C96" s="13"/>
      <c r="D96" s="24"/>
      <c r="F96" s="24" t="s">
        <v>145</v>
      </c>
      <c r="G96" s="200"/>
      <c r="H96" s="200"/>
      <c r="I96" s="200"/>
      <c r="J96" s="200"/>
      <c r="K96" s="200"/>
      <c r="L96" s="200"/>
      <c r="M96" s="200"/>
    </row>
    <row r="97" spans="1:16" ht="16.5" customHeight="1" x14ac:dyDescent="0.4">
      <c r="A97" s="9"/>
      <c r="G97" s="199"/>
      <c r="H97" s="199"/>
      <c r="I97" s="199"/>
      <c r="J97" s="199"/>
      <c r="L97" s="199"/>
      <c r="M97" s="199"/>
    </row>
    <row r="98" spans="1:16" s="3" customFormat="1" ht="16.5" customHeight="1" x14ac:dyDescent="0.45">
      <c r="A98" s="242"/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P98" s="7"/>
    </row>
    <row r="99" spans="1:16" ht="16.5" hidden="1" customHeight="1" x14ac:dyDescent="0.4">
      <c r="E99" s="8"/>
      <c r="F99" s="8"/>
      <c r="G99" s="199"/>
      <c r="H99" s="199"/>
      <c r="I99" s="199"/>
      <c r="J99" s="199"/>
      <c r="L99" s="199"/>
      <c r="M99" s="199"/>
    </row>
    <row r="100" spans="1:16" ht="16.5" customHeight="1" x14ac:dyDescent="0.4">
      <c r="D100" s="10" t="s">
        <v>216</v>
      </c>
      <c r="E100" s="8"/>
      <c r="F100" s="8"/>
      <c r="G100" s="129">
        <v>222930131.52000001</v>
      </c>
      <c r="H100" s="130"/>
      <c r="I100" s="129">
        <v>156124298.66999999</v>
      </c>
      <c r="J100" s="130"/>
      <c r="K100" s="129">
        <v>61255564.57</v>
      </c>
      <c r="L100" s="129"/>
      <c r="M100" s="129">
        <v>34121230.960000001</v>
      </c>
    </row>
    <row r="101" spans="1:16" ht="16.5" customHeight="1" x14ac:dyDescent="0.4">
      <c r="D101" s="10" t="s">
        <v>217</v>
      </c>
      <c r="E101" s="8"/>
      <c r="F101" s="8"/>
      <c r="G101" s="129">
        <f>+G100-G73</f>
        <v>0</v>
      </c>
      <c r="H101" s="129"/>
      <c r="I101" s="129">
        <f>+I100-I73</f>
        <v>0</v>
      </c>
      <c r="J101" s="129"/>
      <c r="K101" s="129">
        <f>+K100-K73</f>
        <v>0</v>
      </c>
      <c r="L101" s="129"/>
      <c r="M101" s="129">
        <f>+M100-M73</f>
        <v>0</v>
      </c>
    </row>
    <row r="102" spans="1:16" ht="16.5" customHeight="1" x14ac:dyDescent="0.4">
      <c r="E102" s="8"/>
      <c r="F102" s="8"/>
      <c r="G102" s="199"/>
      <c r="H102" s="199"/>
      <c r="I102" s="199"/>
      <c r="J102" s="199"/>
      <c r="L102" s="199"/>
      <c r="M102" s="199"/>
    </row>
    <row r="103" spans="1:16" ht="16.5" customHeight="1" x14ac:dyDescent="0.4">
      <c r="E103" s="8"/>
      <c r="F103" s="8"/>
      <c r="G103" s="199"/>
      <c r="H103" s="199"/>
      <c r="I103" s="199"/>
      <c r="J103" s="199"/>
      <c r="L103" s="199"/>
      <c r="M103" s="199"/>
    </row>
    <row r="104" spans="1:16" ht="16.5" customHeight="1" x14ac:dyDescent="0.4">
      <c r="E104" s="8"/>
      <c r="F104" s="8"/>
      <c r="G104" s="199"/>
      <c r="H104" s="199"/>
      <c r="I104" s="199"/>
      <c r="J104" s="199"/>
      <c r="L104" s="199"/>
      <c r="M104" s="199"/>
    </row>
    <row r="105" spans="1:16" ht="16.5" customHeight="1" x14ac:dyDescent="0.4">
      <c r="E105" s="8"/>
      <c r="F105" s="8"/>
      <c r="G105" s="199"/>
      <c r="H105" s="199"/>
      <c r="I105" s="199"/>
      <c r="J105" s="199"/>
      <c r="L105" s="199"/>
      <c r="M105" s="199"/>
    </row>
    <row r="106" spans="1:16" ht="16.5" customHeight="1" x14ac:dyDescent="0.4">
      <c r="E106" s="8"/>
      <c r="F106" s="8"/>
      <c r="G106" s="199"/>
      <c r="H106" s="199"/>
      <c r="I106" s="199"/>
      <c r="J106" s="199"/>
      <c r="L106" s="199"/>
      <c r="M106" s="199"/>
    </row>
    <row r="107" spans="1:16" ht="16.5" customHeight="1" x14ac:dyDescent="0.4">
      <c r="E107" s="8"/>
      <c r="F107" s="8"/>
      <c r="G107" s="199"/>
      <c r="H107" s="199"/>
      <c r="I107" s="199"/>
      <c r="J107" s="199"/>
      <c r="L107" s="199"/>
      <c r="M107" s="199"/>
    </row>
    <row r="108" spans="1:16" ht="16.5" customHeight="1" x14ac:dyDescent="0.4">
      <c r="E108" s="8"/>
      <c r="F108" s="8"/>
    </row>
    <row r="109" spans="1:16" ht="16.5" customHeight="1" x14ac:dyDescent="0.4">
      <c r="E109" s="8"/>
      <c r="F109" s="8"/>
    </row>
    <row r="110" spans="1:16" ht="16.5" customHeight="1" x14ac:dyDescent="0.4">
      <c r="E110" s="8"/>
      <c r="F110" s="8"/>
    </row>
    <row r="111" spans="1:16" ht="16.5" customHeight="1" x14ac:dyDescent="0.4">
      <c r="E111" s="8"/>
      <c r="F111" s="8"/>
    </row>
    <row r="112" spans="1:16" ht="16.5" customHeight="1" x14ac:dyDescent="0.4">
      <c r="E112" s="8"/>
      <c r="F112" s="8"/>
    </row>
    <row r="113" spans="5:6" ht="16.5" customHeight="1" x14ac:dyDescent="0.4">
      <c r="E113" s="8"/>
      <c r="F113" s="8"/>
    </row>
    <row r="114" spans="5:6" ht="16.5" customHeight="1" x14ac:dyDescent="0.4">
      <c r="E114" s="8"/>
      <c r="F114" s="8"/>
    </row>
    <row r="115" spans="5:6" ht="16.5" customHeight="1" x14ac:dyDescent="0.4">
      <c r="E115" s="8"/>
      <c r="F115" s="8"/>
    </row>
    <row r="116" spans="5:6" ht="16.5" customHeight="1" x14ac:dyDescent="0.4">
      <c r="E116" s="8"/>
      <c r="F116" s="8"/>
    </row>
    <row r="117" spans="5:6" ht="16.5" customHeight="1" x14ac:dyDescent="0.4">
      <c r="E117" s="8"/>
      <c r="F117" s="8"/>
    </row>
    <row r="118" spans="5:6" ht="16.5" customHeight="1" x14ac:dyDescent="0.4">
      <c r="E118" s="8"/>
      <c r="F118" s="8"/>
    </row>
    <row r="119" spans="5:6" ht="16.5" customHeight="1" x14ac:dyDescent="0.4">
      <c r="E119" s="8"/>
      <c r="F119" s="8"/>
    </row>
    <row r="120" spans="5:6" ht="16.5" customHeight="1" x14ac:dyDescent="0.4">
      <c r="E120" s="8"/>
      <c r="F120" s="8"/>
    </row>
    <row r="121" spans="5:6" ht="16.5" customHeight="1" x14ac:dyDescent="0.4">
      <c r="E121" s="8"/>
      <c r="F121" s="8"/>
    </row>
    <row r="122" spans="5:6" ht="16.5" customHeight="1" x14ac:dyDescent="0.4">
      <c r="E122" s="8"/>
      <c r="F122" s="8"/>
    </row>
    <row r="123" spans="5:6" ht="16.5" customHeight="1" x14ac:dyDescent="0.4">
      <c r="E123" s="8"/>
      <c r="F123" s="8"/>
    </row>
    <row r="124" spans="5:6" ht="16.5" customHeight="1" x14ac:dyDescent="0.4">
      <c r="E124" s="8"/>
      <c r="F124" s="8"/>
    </row>
    <row r="125" spans="5:6" ht="16.5" customHeight="1" x14ac:dyDescent="0.4">
      <c r="E125" s="8"/>
      <c r="F125" s="8"/>
    </row>
    <row r="126" spans="5:6" ht="16.5" customHeight="1" x14ac:dyDescent="0.4">
      <c r="E126" s="8"/>
      <c r="F126" s="8"/>
    </row>
    <row r="127" spans="5:6" ht="16.5" customHeight="1" x14ac:dyDescent="0.4">
      <c r="E127" s="8"/>
      <c r="F127" s="8"/>
    </row>
  </sheetData>
  <mergeCells count="11">
    <mergeCell ref="K1:M1"/>
    <mergeCell ref="A53:M53"/>
    <mergeCell ref="A98:M98"/>
    <mergeCell ref="A2:M2"/>
    <mergeCell ref="G5:M5"/>
    <mergeCell ref="G6:I6"/>
    <mergeCell ref="K6:M6"/>
    <mergeCell ref="A3:M3"/>
    <mergeCell ref="A4:M4"/>
    <mergeCell ref="G7:I7"/>
    <mergeCell ref="K7:M7"/>
  </mergeCells>
  <phoneticPr fontId="0" type="noConversion"/>
  <pageMargins left="0.34" right="0" top="0.53" bottom="0.22" header="0.7" footer="0.13"/>
  <pageSetup paperSize="9" scale="93" firstPageNumber="10" orientation="portrait" useFirstPageNumber="1" r:id="rId1"/>
  <headerFooter alignWithMargins="0">
    <oddFooter>&amp;C&amp;P</oddFooter>
  </headerFooter>
  <rowBreaks count="1" manualBreakCount="1">
    <brk id="53" max="12" man="1"/>
  </rowBreaks>
  <ignoredErrors>
    <ignoredError sqref="E62:F62" numberStoredAsText="1"/>
    <ignoredError sqref="H62 L62 J62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86" customWidth="1"/>
    <col min="2" max="2" width="13.42578125" style="102" bestFit="1" customWidth="1"/>
    <col min="3" max="3" width="13.85546875" style="82" bestFit="1" customWidth="1"/>
    <col min="4" max="4" width="14.85546875" style="87" bestFit="1" customWidth="1"/>
    <col min="5" max="6" width="12.7109375" style="82" customWidth="1"/>
    <col min="7" max="7" width="14.85546875" style="82" bestFit="1" customWidth="1"/>
    <col min="8" max="8" width="15.28515625" style="85" customWidth="1"/>
    <col min="9" max="10" width="12.7109375" style="82" customWidth="1"/>
    <col min="11" max="11" width="2.28515625" style="86" customWidth="1"/>
    <col min="12" max="13" width="12.7109375" style="86" customWidth="1"/>
    <col min="14" max="16384" width="9.140625" style="86"/>
  </cols>
  <sheetData>
    <row r="1" spans="1:10" x14ac:dyDescent="0.45">
      <c r="A1" s="80" t="s">
        <v>52</v>
      </c>
      <c r="B1" s="81"/>
      <c r="D1" s="83"/>
      <c r="E1" s="84"/>
      <c r="F1" s="84"/>
    </row>
    <row r="2" spans="1:10" ht="21.75" customHeight="1" x14ac:dyDescent="0.45">
      <c r="A2" s="80" t="s">
        <v>89</v>
      </c>
      <c r="B2" s="81"/>
    </row>
    <row r="3" spans="1:10" ht="21.75" customHeight="1" x14ac:dyDescent="0.45">
      <c r="A3" s="88" t="s">
        <v>69</v>
      </c>
      <c r="B3" s="89"/>
      <c r="C3" s="90"/>
      <c r="D3" s="91"/>
      <c r="E3" s="90"/>
      <c r="F3" s="90"/>
      <c r="G3" s="90"/>
      <c r="H3" s="92"/>
      <c r="I3" s="90"/>
      <c r="J3" s="90"/>
    </row>
    <row r="4" spans="1:10" ht="21.75" customHeight="1" x14ac:dyDescent="0.45">
      <c r="A4" s="93"/>
      <c r="B4" s="81"/>
      <c r="H4" s="245" t="s">
        <v>71</v>
      </c>
      <c r="I4" s="245"/>
    </row>
    <row r="5" spans="1:10" s="95" customFormat="1" ht="24" customHeight="1" x14ac:dyDescent="0.45">
      <c r="B5" s="96" t="s">
        <v>63</v>
      </c>
      <c r="C5" s="94" t="s">
        <v>64</v>
      </c>
      <c r="D5" s="89" t="s">
        <v>65</v>
      </c>
      <c r="E5" s="94" t="s">
        <v>67</v>
      </c>
      <c r="F5" s="94" t="s">
        <v>66</v>
      </c>
      <c r="G5" s="94" t="s">
        <v>27</v>
      </c>
      <c r="H5" s="97" t="s">
        <v>72</v>
      </c>
      <c r="I5" s="84" t="s">
        <v>73</v>
      </c>
      <c r="J5" s="90" t="s">
        <v>33</v>
      </c>
    </row>
    <row r="6" spans="1:10" s="95" customFormat="1" ht="24.75" customHeight="1" x14ac:dyDescent="0.45">
      <c r="A6" s="98" t="s">
        <v>90</v>
      </c>
      <c r="B6" s="99"/>
      <c r="C6" s="84"/>
      <c r="D6" s="83"/>
      <c r="E6" s="84"/>
      <c r="F6" s="84"/>
      <c r="G6" s="84"/>
      <c r="H6" s="100"/>
      <c r="I6" s="84"/>
      <c r="J6" s="82"/>
    </row>
    <row r="7" spans="1:10" s="95" customFormat="1" ht="18" customHeight="1" x14ac:dyDescent="0.45">
      <c r="B7" s="99"/>
      <c r="C7" s="84"/>
      <c r="D7" s="83"/>
      <c r="E7" s="101">
        <v>25000</v>
      </c>
      <c r="F7" s="101">
        <v>250000</v>
      </c>
      <c r="G7" s="84"/>
      <c r="H7" s="100"/>
      <c r="I7" s="84"/>
      <c r="J7" s="82"/>
    </row>
    <row r="8" spans="1:10" x14ac:dyDescent="0.45">
      <c r="A8" s="86" t="s">
        <v>98</v>
      </c>
      <c r="B8" s="102">
        <v>4250000</v>
      </c>
      <c r="C8" s="82">
        <v>10000000</v>
      </c>
      <c r="D8" s="87">
        <v>42940000</v>
      </c>
      <c r="E8" s="82">
        <f>+E7*36.48</f>
        <v>911999.99999999988</v>
      </c>
      <c r="F8" s="82">
        <f>+F7*35.32</f>
        <v>8830000</v>
      </c>
    </row>
    <row r="9" spans="1:10" x14ac:dyDescent="0.45">
      <c r="A9" s="86" t="s">
        <v>128</v>
      </c>
      <c r="B9" s="102">
        <v>533031.27</v>
      </c>
      <c r="C9" s="82">
        <v>-11662591.75</v>
      </c>
      <c r="D9" s="87">
        <v>-18618021.34</v>
      </c>
      <c r="E9" s="82">
        <v>0</v>
      </c>
      <c r="F9" s="82">
        <v>0</v>
      </c>
    </row>
    <row r="10" spans="1:10" x14ac:dyDescent="0.45">
      <c r="A10" s="86" t="s">
        <v>91</v>
      </c>
      <c r="B10" s="102">
        <v>99.99</v>
      </c>
      <c r="C10" s="82">
        <v>49.99</v>
      </c>
      <c r="D10" s="87">
        <v>99.99</v>
      </c>
      <c r="E10" s="82">
        <v>100</v>
      </c>
      <c r="F10" s="82">
        <v>51</v>
      </c>
    </row>
    <row r="11" spans="1:10" x14ac:dyDescent="0.45">
      <c r="A11" s="103" t="s">
        <v>92</v>
      </c>
      <c r="B11" s="91">
        <f>+B10*B8/100</f>
        <v>4249575</v>
      </c>
      <c r="C11" s="91">
        <f>+C10*C8/100</f>
        <v>4999000</v>
      </c>
      <c r="D11" s="91">
        <f>+D10*D8/100</f>
        <v>42935706</v>
      </c>
      <c r="E11" s="91">
        <f>+E10*E8/100</f>
        <v>911999.99999999988</v>
      </c>
      <c r="F11" s="91">
        <f>+F10*F8/100</f>
        <v>4503300</v>
      </c>
      <c r="G11" s="90"/>
      <c r="H11" s="104"/>
    </row>
    <row r="12" spans="1:10" x14ac:dyDescent="0.45">
      <c r="A12" s="86" t="s">
        <v>97</v>
      </c>
      <c r="B12" s="105">
        <v>4001000</v>
      </c>
      <c r="C12" s="106">
        <v>1250375</v>
      </c>
      <c r="D12" s="107">
        <f>24321978.66+21431024.34</f>
        <v>45753003</v>
      </c>
      <c r="E12" s="106">
        <v>912000</v>
      </c>
      <c r="F12" s="106">
        <v>4503300</v>
      </c>
      <c r="G12" s="108">
        <f t="shared" ref="G12:G17" si="0">+SUM(B12:F12)</f>
        <v>56419678</v>
      </c>
    </row>
    <row r="13" spans="1:10" x14ac:dyDescent="0.45">
      <c r="A13" s="109" t="s">
        <v>93</v>
      </c>
      <c r="B13" s="110">
        <v>4782963.74</v>
      </c>
      <c r="C13" s="91">
        <v>-1662591.75</v>
      </c>
      <c r="D13" s="91">
        <v>24321978.66</v>
      </c>
      <c r="E13" s="91">
        <v>899000</v>
      </c>
      <c r="F13" s="91">
        <v>4584900</v>
      </c>
      <c r="G13" s="111">
        <f t="shared" si="0"/>
        <v>32926250.649999999</v>
      </c>
      <c r="H13" s="104"/>
    </row>
    <row r="14" spans="1:10" x14ac:dyDescent="0.45">
      <c r="A14" s="112" t="s">
        <v>9</v>
      </c>
      <c r="B14" s="113">
        <f>+B13-B12</f>
        <v>781963.74000000022</v>
      </c>
      <c r="C14" s="113">
        <f>+C13-C12</f>
        <v>-2912966.75</v>
      </c>
      <c r="D14" s="113">
        <f>+D13-D12</f>
        <v>-21431024.34</v>
      </c>
      <c r="E14" s="113">
        <f>+E13-E12</f>
        <v>-13000</v>
      </c>
      <c r="F14" s="113">
        <f>+F13-F12</f>
        <v>81600</v>
      </c>
      <c r="G14" s="111">
        <f t="shared" si="0"/>
        <v>-23493427.350000001</v>
      </c>
      <c r="H14" s="104"/>
    </row>
    <row r="15" spans="1:10" x14ac:dyDescent="0.45">
      <c r="A15" s="114" t="s">
        <v>94</v>
      </c>
      <c r="B15" s="82">
        <v>9963921.2899999991</v>
      </c>
      <c r="C15" s="82">
        <v>-1090678.93</v>
      </c>
      <c r="D15" s="87">
        <v>-1566605.83</v>
      </c>
      <c r="E15" s="82">
        <v>271135.14</v>
      </c>
      <c r="F15" s="82">
        <v>40003.35</v>
      </c>
      <c r="G15" s="82">
        <f t="shared" si="0"/>
        <v>7617775.0199999986</v>
      </c>
    </row>
    <row r="16" spans="1:10" x14ac:dyDescent="0.45">
      <c r="A16" s="86" t="s">
        <v>95</v>
      </c>
      <c r="B16" s="102">
        <f>+B15*B10/100</f>
        <v>9962924.8978709988</v>
      </c>
      <c r="C16" s="102"/>
      <c r="D16" s="102"/>
      <c r="E16" s="102">
        <f>+E15*E10/100</f>
        <v>271135.14</v>
      </c>
      <c r="F16" s="102">
        <f>+F15*F10/100</f>
        <v>20401.708499999997</v>
      </c>
      <c r="G16" s="82">
        <f t="shared" si="0"/>
        <v>10254461.746370999</v>
      </c>
    </row>
    <row r="17" spans="1:10" x14ac:dyDescent="0.45">
      <c r="A17" s="86" t="s">
        <v>96</v>
      </c>
      <c r="C17" s="102">
        <f>+C15*C10/100</f>
        <v>-545230.397107</v>
      </c>
      <c r="D17" s="102">
        <f>+D15*D10/100</f>
        <v>-1566449.1694170001</v>
      </c>
      <c r="E17" s="102"/>
      <c r="F17" s="102"/>
      <c r="G17" s="82">
        <f t="shared" si="0"/>
        <v>-2111679.5665239999</v>
      </c>
    </row>
    <row r="18" spans="1:10" x14ac:dyDescent="0.45">
      <c r="C18" s="102"/>
      <c r="D18" s="102"/>
      <c r="E18" s="102"/>
      <c r="F18" s="102"/>
    </row>
    <row r="19" spans="1:10" x14ac:dyDescent="0.45">
      <c r="A19" s="86" t="s">
        <v>118</v>
      </c>
      <c r="B19" s="102">
        <f>+B15*(100-B10)/100</f>
        <v>996.39212900050961</v>
      </c>
      <c r="C19" s="102">
        <f>+C15*(100-C10)/100</f>
        <v>-545448.53289299994</v>
      </c>
      <c r="D19" s="102">
        <f>+D15*(100-D10)/100</f>
        <v>-156.66058300008015</v>
      </c>
      <c r="E19" s="102">
        <f>+E15*(100-E10)/100</f>
        <v>0</v>
      </c>
      <c r="F19" s="102">
        <f>+F15*(100-F10)/100</f>
        <v>19601.641499999998</v>
      </c>
      <c r="G19" s="115">
        <f>+SUM(B19:F19)</f>
        <v>-525007.15984699945</v>
      </c>
    </row>
    <row r="20" spans="1:10" x14ac:dyDescent="0.45">
      <c r="C20" s="102"/>
      <c r="D20" s="102"/>
      <c r="E20" s="102"/>
      <c r="F20" s="102"/>
    </row>
    <row r="21" spans="1:10" x14ac:dyDescent="0.45">
      <c r="C21" s="102"/>
      <c r="D21" s="102"/>
      <c r="E21" s="102"/>
      <c r="F21" s="102"/>
    </row>
    <row r="22" spans="1:10" x14ac:dyDescent="0.45">
      <c r="A22" s="109" t="s">
        <v>125</v>
      </c>
      <c r="B22" s="102">
        <f>+B15+B8+B9</f>
        <v>14746952.559999999</v>
      </c>
      <c r="C22" s="102">
        <f>+C15+C8+C9</f>
        <v>-2753270.6799999997</v>
      </c>
      <c r="D22" s="102">
        <f>+D15+D8+D9</f>
        <v>22755372.830000002</v>
      </c>
      <c r="E22" s="102">
        <f>+E15+E8+E9</f>
        <v>1183135.1399999999</v>
      </c>
      <c r="F22" s="102">
        <f>+F15+F8+F9</f>
        <v>8870003.3499999996</v>
      </c>
    </row>
    <row r="23" spans="1:10" x14ac:dyDescent="0.45">
      <c r="A23" s="86" t="s">
        <v>126</v>
      </c>
      <c r="B23" s="102">
        <f>+B22*(100-B10)/100</f>
        <v>1474.6952560007544</v>
      </c>
      <c r="C23" s="102">
        <f>+C22*(100-C10)/100</f>
        <v>-1376910.667068</v>
      </c>
      <c r="D23" s="102">
        <f>+D22*(100-D10)/100</f>
        <v>2275.5372830011643</v>
      </c>
      <c r="E23" s="102">
        <f>+E22*(100-E10)/100</f>
        <v>0</v>
      </c>
      <c r="F23" s="102">
        <f>+F22*(100-F10)/100</f>
        <v>4346301.6414999999</v>
      </c>
      <c r="G23" s="115">
        <f>+SUM(B23:F23)</f>
        <v>2973141.2069710018</v>
      </c>
    </row>
    <row r="24" spans="1:10" x14ac:dyDescent="0.45">
      <c r="A24" s="86" t="s">
        <v>127</v>
      </c>
      <c r="C24" s="102"/>
      <c r="D24" s="102"/>
      <c r="E24" s="102"/>
      <c r="F24" s="102">
        <v>-4274821.25</v>
      </c>
      <c r="G24" s="115">
        <f>+SUM(B24:F24)</f>
        <v>-4274821.25</v>
      </c>
    </row>
    <row r="25" spans="1:10" x14ac:dyDescent="0.45">
      <c r="C25" s="102"/>
      <c r="D25" s="102"/>
      <c r="E25" s="102"/>
      <c r="F25" s="102"/>
      <c r="G25" s="115"/>
    </row>
    <row r="26" spans="1:10" x14ac:dyDescent="0.45">
      <c r="C26" s="102"/>
      <c r="D26" s="102"/>
      <c r="E26" s="102"/>
      <c r="F26" s="102"/>
      <c r="G26" s="115"/>
    </row>
    <row r="27" spans="1:10" ht="21.75" thickBot="1" x14ac:dyDescent="0.5">
      <c r="C27" s="102"/>
      <c r="D27" s="102"/>
      <c r="E27" s="102"/>
      <c r="F27" s="102"/>
      <c r="G27" s="116">
        <f>SUM(G23:G26)</f>
        <v>-1301680.0430289982</v>
      </c>
    </row>
    <row r="28" spans="1:10" ht="21.75" thickTop="1" x14ac:dyDescent="0.45">
      <c r="C28" s="87"/>
    </row>
    <row r="29" spans="1:10" x14ac:dyDescent="0.45">
      <c r="A29" s="117" t="s">
        <v>34</v>
      </c>
      <c r="B29" s="87"/>
      <c r="G29" s="82">
        <v>-2135652.63</v>
      </c>
    </row>
    <row r="30" spans="1:10" x14ac:dyDescent="0.45">
      <c r="A30" s="86" t="s">
        <v>101</v>
      </c>
      <c r="B30" s="87"/>
      <c r="G30" s="82">
        <f>+G29-G27</f>
        <v>-833972.5869710017</v>
      </c>
    </row>
    <row r="31" spans="1:10" x14ac:dyDescent="0.45">
      <c r="A31" s="86" t="s">
        <v>106</v>
      </c>
      <c r="B31" s="87"/>
      <c r="C31" s="87">
        <f>23544963.08-13000</f>
        <v>23531963.079999998</v>
      </c>
      <c r="E31" s="87"/>
      <c r="F31" s="87"/>
      <c r="G31" s="87"/>
      <c r="H31" s="118"/>
      <c r="I31" s="87"/>
      <c r="J31" s="87"/>
    </row>
    <row r="32" spans="1:10" x14ac:dyDescent="0.45">
      <c r="A32" s="86" t="s">
        <v>107</v>
      </c>
      <c r="B32" s="87"/>
      <c r="D32" s="87">
        <f>+C31</f>
        <v>23531963.079999998</v>
      </c>
      <c r="G32" s="82">
        <v>78400</v>
      </c>
      <c r="H32" s="104"/>
    </row>
    <row r="33" spans="1:8" x14ac:dyDescent="0.45">
      <c r="G33" s="82">
        <v>-615.72</v>
      </c>
    </row>
    <row r="34" spans="1:8" x14ac:dyDescent="0.45">
      <c r="G34" s="82">
        <v>781963.74</v>
      </c>
    </row>
    <row r="35" spans="1:8" x14ac:dyDescent="0.45">
      <c r="A35" s="86" t="s">
        <v>102</v>
      </c>
      <c r="G35" s="82">
        <f>SUM(G32:G34)</f>
        <v>859748.02</v>
      </c>
    </row>
    <row r="36" spans="1:8" x14ac:dyDescent="0.45">
      <c r="A36" s="86" t="s">
        <v>104</v>
      </c>
      <c r="C36" s="82">
        <v>22681399.34</v>
      </c>
    </row>
    <row r="37" spans="1:8" x14ac:dyDescent="0.45">
      <c r="A37" s="86" t="s">
        <v>105</v>
      </c>
      <c r="D37" s="87">
        <f>+C36</f>
        <v>22681399.34</v>
      </c>
    </row>
    <row r="39" spans="1:8" x14ac:dyDescent="0.45">
      <c r="A39" s="86" t="s">
        <v>120</v>
      </c>
    </row>
    <row r="40" spans="1:8" x14ac:dyDescent="0.45">
      <c r="A40" s="86" t="s">
        <v>121</v>
      </c>
      <c r="C40" s="82">
        <v>1662591.75</v>
      </c>
    </row>
    <row r="41" spans="1:8" x14ac:dyDescent="0.45">
      <c r="A41" s="86" t="s">
        <v>122</v>
      </c>
      <c r="B41" s="87"/>
      <c r="D41" s="87">
        <f>+++++++C40</f>
        <v>1662591.75</v>
      </c>
    </row>
    <row r="42" spans="1:8" x14ac:dyDescent="0.45">
      <c r="B42" s="87"/>
    </row>
    <row r="43" spans="1:8" x14ac:dyDescent="0.45">
      <c r="B43" s="87"/>
    </row>
    <row r="44" spans="1:8" x14ac:dyDescent="0.45">
      <c r="A44" s="117" t="s">
        <v>33</v>
      </c>
      <c r="B44" s="87"/>
    </row>
    <row r="45" spans="1:8" x14ac:dyDescent="0.45">
      <c r="A45" s="86" t="s">
        <v>103</v>
      </c>
      <c r="B45" s="87"/>
      <c r="C45" s="82">
        <f>+G16+G17</f>
        <v>8142782.1798469992</v>
      </c>
    </row>
    <row r="46" spans="1:8" x14ac:dyDescent="0.45">
      <c r="A46" s="86" t="s">
        <v>100</v>
      </c>
      <c r="B46" s="87"/>
    </row>
    <row r="47" spans="1:8" x14ac:dyDescent="0.45">
      <c r="A47" s="86" t="s">
        <v>99</v>
      </c>
      <c r="B47" s="87"/>
      <c r="H47" s="104"/>
    </row>
    <row r="48" spans="1:8" x14ac:dyDescent="0.45">
      <c r="B48" s="87"/>
    </row>
    <row r="49" spans="1:10" x14ac:dyDescent="0.45">
      <c r="B49" s="87"/>
    </row>
    <row r="50" spans="1:10" x14ac:dyDescent="0.45">
      <c r="B50" s="87"/>
    </row>
    <row r="51" spans="1:10" x14ac:dyDescent="0.45">
      <c r="B51" s="87"/>
      <c r="C51" s="87"/>
      <c r="E51" s="87"/>
      <c r="F51" s="87"/>
      <c r="G51" s="87"/>
      <c r="I51" s="87"/>
      <c r="J51" s="87"/>
    </row>
    <row r="52" spans="1:10" x14ac:dyDescent="0.45">
      <c r="B52" s="87"/>
    </row>
    <row r="53" spans="1:10" x14ac:dyDescent="0.45">
      <c r="B53" s="82"/>
    </row>
    <row r="54" spans="1:10" x14ac:dyDescent="0.45">
      <c r="B54" s="87"/>
    </row>
    <row r="55" spans="1:10" x14ac:dyDescent="0.45">
      <c r="B55" s="87"/>
      <c r="C55" s="87"/>
      <c r="E55" s="87"/>
      <c r="F55" s="87"/>
      <c r="G55" s="87"/>
      <c r="J55" s="87"/>
    </row>
    <row r="56" spans="1:10" x14ac:dyDescent="0.45">
      <c r="B56" s="87"/>
      <c r="C56" s="87"/>
      <c r="E56" s="87"/>
      <c r="F56" s="87"/>
      <c r="G56" s="87"/>
      <c r="J56" s="87"/>
    </row>
    <row r="57" spans="1:10" x14ac:dyDescent="0.45">
      <c r="B57" s="87"/>
    </row>
    <row r="58" spans="1:10" x14ac:dyDescent="0.45">
      <c r="A58" s="119"/>
      <c r="B58" s="87"/>
      <c r="H58" s="104"/>
    </row>
    <row r="59" spans="1:10" x14ac:dyDescent="0.45">
      <c r="A59" s="120"/>
      <c r="B59" s="87"/>
    </row>
    <row r="60" spans="1:10" x14ac:dyDescent="0.45">
      <c r="A60" s="120"/>
      <c r="B60" s="87"/>
    </row>
    <row r="61" spans="1:10" x14ac:dyDescent="0.45">
      <c r="A61" s="120"/>
      <c r="B61" s="87"/>
    </row>
    <row r="62" spans="1:10" x14ac:dyDescent="0.45">
      <c r="B62" s="87"/>
    </row>
    <row r="63" spans="1:10" x14ac:dyDescent="0.45">
      <c r="B63" s="121"/>
    </row>
    <row r="64" spans="1:10" x14ac:dyDescent="0.45">
      <c r="B64" s="87"/>
    </row>
    <row r="65" spans="1:10" x14ac:dyDescent="0.45">
      <c r="B65" s="87"/>
      <c r="C65" s="87"/>
      <c r="E65" s="87"/>
      <c r="F65" s="87"/>
      <c r="G65" s="87"/>
      <c r="J65" s="87"/>
    </row>
    <row r="66" spans="1:10" x14ac:dyDescent="0.45">
      <c r="B66" s="87"/>
      <c r="C66" s="87"/>
      <c r="E66" s="87"/>
      <c r="F66" s="87"/>
      <c r="G66" s="87"/>
    </row>
    <row r="67" spans="1:10" x14ac:dyDescent="0.45">
      <c r="B67" s="87"/>
      <c r="C67" s="87"/>
      <c r="E67" s="87"/>
      <c r="F67" s="87"/>
      <c r="G67" s="87"/>
      <c r="J67" s="87"/>
    </row>
    <row r="68" spans="1:10" x14ac:dyDescent="0.45">
      <c r="B68" s="87"/>
      <c r="C68" s="87"/>
      <c r="E68" s="87"/>
      <c r="F68" s="87"/>
      <c r="G68" s="87"/>
      <c r="J68" s="87"/>
    </row>
    <row r="69" spans="1:10" x14ac:dyDescent="0.45">
      <c r="B69" s="87"/>
    </row>
    <row r="70" spans="1:10" x14ac:dyDescent="0.45">
      <c r="B70" s="122"/>
      <c r="C70" s="122"/>
      <c r="D70" s="122"/>
      <c r="E70" s="122"/>
      <c r="F70" s="122"/>
      <c r="G70" s="122"/>
      <c r="H70" s="123"/>
      <c r="I70" s="124"/>
      <c r="J70" s="122"/>
    </row>
    <row r="71" spans="1:10" x14ac:dyDescent="0.45">
      <c r="A71" s="125"/>
      <c r="B71" s="125"/>
    </row>
    <row r="72" spans="1:10" x14ac:dyDescent="0.45">
      <c r="A72" s="126"/>
      <c r="B72" s="126"/>
    </row>
    <row r="73" spans="1:10" x14ac:dyDescent="0.45">
      <c r="A73" s="126"/>
      <c r="B73" s="126"/>
    </row>
    <row r="74" spans="1:10" ht="18" customHeight="1" x14ac:dyDescent="0.45">
      <c r="A74" s="126"/>
      <c r="B74" s="126"/>
    </row>
    <row r="75" spans="1:10" x14ac:dyDescent="0.45">
      <c r="B75" s="87"/>
    </row>
    <row r="76" spans="1:10" x14ac:dyDescent="0.45">
      <c r="B76" s="87"/>
      <c r="E76" s="87"/>
      <c r="F76" s="87"/>
      <c r="H76" s="104"/>
    </row>
    <row r="77" spans="1:10" x14ac:dyDescent="0.45">
      <c r="B77" s="87"/>
      <c r="E77" s="87"/>
      <c r="F77" s="87"/>
    </row>
    <row r="78" spans="1:10" x14ac:dyDescent="0.45">
      <c r="B78" s="87"/>
      <c r="E78" s="87"/>
      <c r="F78" s="87"/>
    </row>
    <row r="79" spans="1:10" x14ac:dyDescent="0.45">
      <c r="B79" s="87"/>
      <c r="E79" s="87"/>
      <c r="F79" s="87"/>
      <c r="H79" s="104"/>
    </row>
    <row r="80" spans="1:10" x14ac:dyDescent="0.45">
      <c r="B80" s="87"/>
      <c r="E80" s="87"/>
      <c r="F80" s="87"/>
    </row>
    <row r="81" spans="2:8" x14ac:dyDescent="0.45">
      <c r="B81" s="87"/>
      <c r="C81" s="87"/>
      <c r="E81" s="87"/>
      <c r="F81" s="87"/>
      <c r="G81" s="87"/>
    </row>
    <row r="82" spans="2:8" x14ac:dyDescent="0.45">
      <c r="B82" s="87"/>
      <c r="E82" s="87"/>
      <c r="F82" s="87"/>
      <c r="G82" s="87"/>
    </row>
    <row r="83" spans="2:8" x14ac:dyDescent="0.45">
      <c r="B83" s="87"/>
      <c r="C83" s="87"/>
      <c r="E83" s="87"/>
      <c r="F83" s="87"/>
    </row>
    <row r="84" spans="2:8" x14ac:dyDescent="0.45">
      <c r="B84" s="87"/>
      <c r="C84" s="87"/>
      <c r="E84" s="87"/>
      <c r="F84" s="87"/>
      <c r="H84" s="104"/>
    </row>
    <row r="85" spans="2:8" x14ac:dyDescent="0.45">
      <c r="B85" s="87"/>
      <c r="C85" s="87"/>
      <c r="E85" s="87"/>
      <c r="F85" s="87"/>
    </row>
    <row r="86" spans="2:8" x14ac:dyDescent="0.45">
      <c r="B86" s="87"/>
      <c r="C86" s="87"/>
      <c r="E86" s="87"/>
      <c r="F86" s="87"/>
    </row>
    <row r="87" spans="2:8" x14ac:dyDescent="0.45">
      <c r="B87" s="87"/>
      <c r="C87" s="87"/>
      <c r="E87" s="87"/>
      <c r="F87" s="87"/>
      <c r="G87" s="87"/>
    </row>
    <row r="88" spans="2:8" x14ac:dyDescent="0.45">
      <c r="B88" s="87"/>
      <c r="C88" s="87"/>
      <c r="E88" s="87"/>
      <c r="F88" s="87"/>
      <c r="G88" s="87"/>
    </row>
    <row r="89" spans="2:8" x14ac:dyDescent="0.45">
      <c r="B89" s="87"/>
      <c r="C89" s="87"/>
      <c r="E89" s="87"/>
      <c r="F89" s="87"/>
      <c r="G89" s="87"/>
    </row>
    <row r="90" spans="2:8" x14ac:dyDescent="0.45">
      <c r="B90" s="87"/>
      <c r="C90" s="87"/>
      <c r="E90" s="87"/>
      <c r="F90" s="87"/>
    </row>
    <row r="91" spans="2:8" x14ac:dyDescent="0.45">
      <c r="B91" s="121"/>
      <c r="C91" s="121"/>
      <c r="D91" s="121"/>
      <c r="E91" s="121"/>
      <c r="F91" s="121"/>
    </row>
    <row r="92" spans="2:8" x14ac:dyDescent="0.45">
      <c r="B92" s="125"/>
      <c r="C92" s="125"/>
      <c r="D92" s="125"/>
      <c r="E92" s="125"/>
      <c r="F92" s="125"/>
      <c r="G92" s="125"/>
    </row>
    <row r="93" spans="2:8" x14ac:dyDescent="0.45">
      <c r="B93" s="121"/>
      <c r="C93" s="121"/>
      <c r="D93" s="121"/>
      <c r="E93" s="121"/>
      <c r="F93" s="121"/>
      <c r="G93" s="121"/>
    </row>
    <row r="94" spans="2:8" x14ac:dyDescent="0.45">
      <c r="B94" s="87"/>
      <c r="C94" s="87"/>
      <c r="E94" s="87"/>
      <c r="F94" s="87"/>
      <c r="G94" s="87"/>
    </row>
    <row r="95" spans="2:8" ht="9.9499999999999993" customHeight="1" x14ac:dyDescent="0.45">
      <c r="B95" s="87"/>
      <c r="C95" s="87"/>
      <c r="E95" s="87"/>
      <c r="F95" s="87"/>
      <c r="G95" s="87"/>
    </row>
    <row r="96" spans="2:8" x14ac:dyDescent="0.45">
      <c r="B96" s="87"/>
    </row>
    <row r="97" spans="2:2" x14ac:dyDescent="0.45">
      <c r="B97" s="87"/>
    </row>
    <row r="98" spans="2:2" x14ac:dyDescent="0.45">
      <c r="B98" s="87"/>
    </row>
    <row r="99" spans="2:2" x14ac:dyDescent="0.45">
      <c r="B99" s="87"/>
    </row>
    <row r="100" spans="2:2" x14ac:dyDescent="0.45">
      <c r="B100" s="87"/>
    </row>
    <row r="101" spans="2:2" x14ac:dyDescent="0.45">
      <c r="B101" s="87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3" customWidth="1"/>
    <col min="3" max="3" width="36.7109375" style="3" customWidth="1"/>
    <col min="4" max="5" width="12.7109375" style="5" customWidth="1"/>
    <col min="6" max="6" width="12.7109375" style="1" customWidth="1"/>
    <col min="7" max="7" width="12.7109375" style="2" customWidth="1"/>
    <col min="8" max="10" width="12.7109375" style="1" customWidth="1"/>
    <col min="11" max="11" width="15.28515625" style="51" customWidth="1"/>
    <col min="12" max="13" width="12.7109375" style="1" customWidth="1"/>
    <col min="14" max="14" width="2.28515625" style="3" customWidth="1"/>
    <col min="15" max="16" width="12.7109375" style="3" customWidth="1"/>
    <col min="17" max="16384" width="9.140625" style="3"/>
  </cols>
  <sheetData>
    <row r="1" spans="1:15" x14ac:dyDescent="0.4">
      <c r="A1" s="44" t="s">
        <v>52</v>
      </c>
      <c r="B1" s="26"/>
      <c r="C1" s="26"/>
      <c r="D1" s="26"/>
      <c r="E1" s="26"/>
      <c r="G1" s="41"/>
      <c r="H1" s="42"/>
      <c r="I1" s="42"/>
    </row>
    <row r="2" spans="1:15" ht="21.75" customHeight="1" x14ac:dyDescent="0.4">
      <c r="A2" s="44" t="s">
        <v>70</v>
      </c>
      <c r="B2" s="26"/>
      <c r="C2" s="26"/>
      <c r="D2" s="26"/>
      <c r="E2" s="26"/>
    </row>
    <row r="3" spans="1:15" ht="21.75" customHeight="1" x14ac:dyDescent="0.4">
      <c r="A3" s="39" t="s">
        <v>69</v>
      </c>
      <c r="B3" s="26"/>
      <c r="C3" s="26"/>
      <c r="D3" s="26"/>
      <c r="E3" s="26"/>
      <c r="K3" s="224" t="s">
        <v>71</v>
      </c>
      <c r="L3" s="224"/>
    </row>
    <row r="4" spans="1:15" s="35" customFormat="1" ht="18" customHeight="1" x14ac:dyDescent="0.4">
      <c r="D4" s="45" t="s">
        <v>62</v>
      </c>
      <c r="E4" s="45" t="s">
        <v>63</v>
      </c>
      <c r="F4" s="47" t="s">
        <v>64</v>
      </c>
      <c r="G4" s="48" t="s">
        <v>65</v>
      </c>
      <c r="H4" s="47" t="s">
        <v>66</v>
      </c>
      <c r="I4" s="47" t="s">
        <v>67</v>
      </c>
      <c r="J4" s="47" t="s">
        <v>27</v>
      </c>
      <c r="K4" s="52" t="s">
        <v>72</v>
      </c>
      <c r="L4" s="49" t="s">
        <v>73</v>
      </c>
      <c r="M4" s="46" t="s">
        <v>33</v>
      </c>
    </row>
    <row r="5" spans="1:15" x14ac:dyDescent="0.4">
      <c r="A5" s="9" t="s">
        <v>8</v>
      </c>
      <c r="B5" s="9"/>
      <c r="C5" s="9"/>
      <c r="D5" s="11"/>
      <c r="E5" s="11"/>
    </row>
    <row r="6" spans="1:15" x14ac:dyDescent="0.4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5" t="s">
        <v>84</v>
      </c>
      <c r="L8" s="1">
        <v>-4636052.1100000003</v>
      </c>
      <c r="M8" s="1">
        <f t="shared" si="1"/>
        <v>1605000</v>
      </c>
    </row>
    <row r="9" spans="1:15" x14ac:dyDescent="0.4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9"/>
      <c r="B10" s="9" t="s">
        <v>113</v>
      </c>
      <c r="C10" s="9"/>
      <c r="D10" s="11"/>
      <c r="E10" s="11"/>
      <c r="H10" s="59">
        <f>4274821.25+348965</f>
        <v>4623786.25</v>
      </c>
      <c r="J10" s="1">
        <f t="shared" si="0"/>
        <v>4623786.25</v>
      </c>
      <c r="K10" s="51" t="s">
        <v>130</v>
      </c>
      <c r="L10" s="1">
        <v>-4274821.25</v>
      </c>
      <c r="M10" s="1">
        <f t="shared" si="1"/>
        <v>348965</v>
      </c>
    </row>
    <row r="11" spans="1:15" x14ac:dyDescent="0.4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5" t="s">
        <v>85</v>
      </c>
      <c r="L11" s="1">
        <v>-90000</v>
      </c>
      <c r="M11" s="1">
        <f t="shared" si="1"/>
        <v>0</v>
      </c>
    </row>
    <row r="12" spans="1:15" x14ac:dyDescent="0.4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3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3"/>
      <c r="L19" s="17"/>
      <c r="M19" s="16">
        <f>SUM(M6:M18)</f>
        <v>391037675.44</v>
      </c>
    </row>
    <row r="20" spans="1:15" x14ac:dyDescent="0.4">
      <c r="A20" s="9" t="s">
        <v>45</v>
      </c>
      <c r="B20" s="9"/>
      <c r="C20" s="9"/>
      <c r="D20" s="11"/>
      <c r="E20" s="11"/>
      <c r="K20" s="55"/>
    </row>
    <row r="21" spans="1:15" x14ac:dyDescent="0.4">
      <c r="A21" s="9"/>
      <c r="B21" s="9" t="s">
        <v>54</v>
      </c>
      <c r="C21" s="9"/>
      <c r="D21" s="43">
        <v>56419678</v>
      </c>
      <c r="E21" s="11"/>
      <c r="H21" s="1">
        <v>0</v>
      </c>
      <c r="J21" s="1">
        <f t="shared" ref="J21:J27" si="3">+I21+H21+G21+F21+E21+D21</f>
        <v>56419678</v>
      </c>
      <c r="K21" s="55" t="s">
        <v>87</v>
      </c>
      <c r="L21" s="1">
        <v>-56419678</v>
      </c>
      <c r="M21" s="1">
        <f>+J21+L21</f>
        <v>0</v>
      </c>
    </row>
    <row r="22" spans="1:15" x14ac:dyDescent="0.4">
      <c r="A22" s="9"/>
      <c r="B22" s="9" t="s">
        <v>112</v>
      </c>
      <c r="C22" s="9"/>
      <c r="D22" s="43">
        <v>-22681399.34</v>
      </c>
      <c r="E22" s="11"/>
      <c r="J22" s="1">
        <f t="shared" si="3"/>
        <v>-22681399.34</v>
      </c>
      <c r="K22" s="55" t="s">
        <v>109</v>
      </c>
      <c r="L22" s="1">
        <v>22681399.34</v>
      </c>
      <c r="M22" s="1">
        <f>+J22+L22</f>
        <v>0</v>
      </c>
    </row>
    <row r="23" spans="1:15" x14ac:dyDescent="0.4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.75" thickBot="1" x14ac:dyDescent="0.45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.75" thickTop="1" x14ac:dyDescent="0.4">
      <c r="A30" s="9" t="s">
        <v>48</v>
      </c>
      <c r="B30" s="9"/>
      <c r="C30" s="9"/>
      <c r="D30" s="11"/>
      <c r="E30" s="11"/>
    </row>
    <row r="31" spans="1:15" x14ac:dyDescent="0.4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9"/>
      <c r="B32" s="9" t="s">
        <v>82</v>
      </c>
      <c r="C32" s="9"/>
      <c r="D32" s="11"/>
      <c r="E32" s="65">
        <v>-85088.98</v>
      </c>
      <c r="F32" s="59">
        <v>-2456075.3199999998</v>
      </c>
      <c r="G32" s="66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 x14ac:dyDescent="0.4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 x14ac:dyDescent="0.4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 x14ac:dyDescent="0.4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5" t="s">
        <v>85</v>
      </c>
      <c r="L36" s="1">
        <v>90000</v>
      </c>
      <c r="M36" s="1">
        <f t="shared" si="1"/>
        <v>-4556657.59</v>
      </c>
    </row>
    <row r="37" spans="1:15" x14ac:dyDescent="0.4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 x14ac:dyDescent="0.4">
      <c r="A41" s="9" t="s">
        <v>50</v>
      </c>
      <c r="B41" s="9"/>
      <c r="C41" s="9"/>
      <c r="D41" s="11"/>
      <c r="E41" s="11"/>
    </row>
    <row r="42" spans="1:15" x14ac:dyDescent="0.4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9"/>
      <c r="B43" s="9"/>
      <c r="C43" s="9" t="s">
        <v>43</v>
      </c>
      <c r="D43" s="43">
        <v>-1662591.75</v>
      </c>
      <c r="E43" s="11"/>
      <c r="H43" s="1">
        <v>0</v>
      </c>
      <c r="J43" s="1">
        <f>+I43+H43+G43+F43+E43+D43</f>
        <v>-1662591.75</v>
      </c>
      <c r="K43" s="55" t="s">
        <v>110</v>
      </c>
      <c r="L43" s="1">
        <v>1662591.75</v>
      </c>
      <c r="M43" s="59">
        <f t="shared" si="1"/>
        <v>0</v>
      </c>
    </row>
    <row r="44" spans="1:15" x14ac:dyDescent="0.4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.75" thickBot="1" x14ac:dyDescent="0.45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.75" thickTop="1" x14ac:dyDescent="0.4">
      <c r="A46" s="9" t="s">
        <v>51</v>
      </c>
      <c r="B46" s="9"/>
      <c r="C46" s="9"/>
      <c r="D46" s="11"/>
      <c r="E46" s="11"/>
    </row>
    <row r="47" spans="1:15" x14ac:dyDescent="0.4">
      <c r="A47" s="9"/>
      <c r="B47" s="9" t="s">
        <v>68</v>
      </c>
      <c r="C47" s="37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5" t="s">
        <v>87</v>
      </c>
      <c r="L47" s="1">
        <v>56419678</v>
      </c>
      <c r="M47" s="1">
        <f>+L47+J47+L48</f>
        <v>-362267781.5</v>
      </c>
    </row>
    <row r="48" spans="1:15" x14ac:dyDescent="0.4">
      <c r="A48" s="9"/>
      <c r="B48" s="9" t="s">
        <v>23</v>
      </c>
      <c r="C48" s="34"/>
      <c r="D48" s="11"/>
      <c r="E48" s="11"/>
      <c r="J48" s="1">
        <f t="shared" si="10"/>
        <v>0</v>
      </c>
      <c r="K48" s="55" t="s">
        <v>111</v>
      </c>
      <c r="L48" s="1">
        <f>425+5001000+4294+4326700+1179903</f>
        <v>10512322</v>
      </c>
    </row>
    <row r="49" spans="1:16" x14ac:dyDescent="0.4">
      <c r="A49" s="9"/>
      <c r="B49" s="9" t="s">
        <v>56</v>
      </c>
      <c r="C49" s="34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9"/>
      <c r="B50" s="9" t="s">
        <v>57</v>
      </c>
      <c r="C50" s="34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9"/>
      <c r="B51" s="9" t="s">
        <v>108</v>
      </c>
      <c r="C51" s="34"/>
      <c r="D51" s="43">
        <f>-22681399.34+23463363.08</f>
        <v>781963.73999999836</v>
      </c>
      <c r="E51" s="11"/>
      <c r="J51" s="1">
        <f t="shared" si="10"/>
        <v>781963.73999999836</v>
      </c>
      <c r="K51" s="62" t="s">
        <v>109</v>
      </c>
      <c r="L51" s="61">
        <f>-1250375-21431024.34</f>
        <v>-22681399.34</v>
      </c>
      <c r="M51" s="60">
        <f>+J51+L51+L52+L53</f>
        <v>0</v>
      </c>
    </row>
    <row r="52" spans="1:16" x14ac:dyDescent="0.4">
      <c r="A52" s="9"/>
      <c r="B52" s="9"/>
      <c r="C52" s="34"/>
      <c r="D52" s="11"/>
      <c r="E52" s="11"/>
      <c r="K52" s="67" t="s">
        <v>110</v>
      </c>
      <c r="L52" s="68"/>
    </row>
    <row r="53" spans="1:16" x14ac:dyDescent="0.4">
      <c r="A53" s="9"/>
      <c r="B53" s="9"/>
      <c r="C53" s="34"/>
      <c r="D53" s="11"/>
      <c r="E53" s="11"/>
      <c r="K53" s="63" t="s">
        <v>114</v>
      </c>
      <c r="L53" s="64">
        <v>21899435.600000001</v>
      </c>
    </row>
    <row r="54" spans="1:16" x14ac:dyDescent="0.4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 x14ac:dyDescent="0.4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 x14ac:dyDescent="0.4">
      <c r="A56" s="9"/>
      <c r="B56" s="9"/>
      <c r="C56" s="9" t="s">
        <v>116</v>
      </c>
      <c r="D56" s="74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0">
        <f t="shared" si="10"/>
        <v>-10938977.23</v>
      </c>
      <c r="K56" s="51" t="s">
        <v>124</v>
      </c>
      <c r="L56" s="1">
        <f>+L89</f>
        <v>-525007.16</v>
      </c>
      <c r="M56" s="77">
        <f>+L56+J56</f>
        <v>-11463984.390000001</v>
      </c>
    </row>
    <row r="57" spans="1:16" x14ac:dyDescent="0.4">
      <c r="A57" s="9"/>
      <c r="B57" s="9"/>
      <c r="C57" s="9"/>
      <c r="D57" s="12"/>
      <c r="E57" s="12"/>
      <c r="F57" s="12"/>
      <c r="G57" s="12"/>
      <c r="H57" s="12"/>
      <c r="I57" s="56"/>
      <c r="K57" s="62" t="s">
        <v>114</v>
      </c>
      <c r="L57" s="57">
        <f>-(+E58+F58+G58+H58+I58)</f>
        <v>-29747581.820000004</v>
      </c>
    </row>
    <row r="58" spans="1:16" x14ac:dyDescent="0.4">
      <c r="A58" s="9"/>
      <c r="B58" s="9"/>
      <c r="C58" s="9" t="s">
        <v>115</v>
      </c>
      <c r="D58" s="75">
        <v>-56281432.560000002</v>
      </c>
      <c r="E58" s="22">
        <f>-533031.27</f>
        <v>-533031.27</v>
      </c>
      <c r="F58" s="46">
        <f>11662591.75</f>
        <v>11662591.75</v>
      </c>
      <c r="G58" s="50">
        <f>20184627.17-G56</f>
        <v>18618021.340000004</v>
      </c>
      <c r="H58" s="46">
        <v>0</v>
      </c>
      <c r="I58" s="46">
        <v>0</v>
      </c>
      <c r="J58" s="60">
        <f t="shared" si="10"/>
        <v>-26533850.739999998</v>
      </c>
      <c r="L58" s="29"/>
      <c r="M58" s="76">
        <f>+L58+J58+L57</f>
        <v>-56281432.560000002</v>
      </c>
    </row>
    <row r="59" spans="1:16" x14ac:dyDescent="0.4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 x14ac:dyDescent="0.4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5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9"/>
      <c r="B61" s="9"/>
      <c r="C61" s="9"/>
      <c r="D61" s="22"/>
      <c r="E61" s="22"/>
      <c r="F61" s="22"/>
      <c r="G61" s="22"/>
      <c r="H61" s="22"/>
      <c r="I61" s="22"/>
      <c r="J61" s="22"/>
      <c r="K61" s="67" t="s">
        <v>117</v>
      </c>
      <c r="L61" s="1">
        <v>7848146.2199999997</v>
      </c>
    </row>
    <row r="62" spans="1:16" x14ac:dyDescent="0.4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5" t="str">
        <f>+K43</f>
        <v>5)AJE ประมาณการชาดทุน</v>
      </c>
      <c r="L62" s="1">
        <f>-L43</f>
        <v>-1662591.75</v>
      </c>
    </row>
    <row r="63" spans="1:16" x14ac:dyDescent="0.4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1" t="s">
        <v>130</v>
      </c>
      <c r="L63" s="1">
        <f>-L10</f>
        <v>4274821.25</v>
      </c>
    </row>
    <row r="64" spans="1:16" x14ac:dyDescent="0.4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67"/>
      <c r="L64" s="1">
        <f>-L18</f>
        <v>-615.72</v>
      </c>
    </row>
    <row r="65" spans="1:15" x14ac:dyDescent="0.4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58" t="s">
        <v>119</v>
      </c>
      <c r="L65" s="1">
        <f>-L88</f>
        <v>525007.16</v>
      </c>
      <c r="M65" s="11">
        <f>+M60+M59</f>
        <v>-393631642.79999995</v>
      </c>
    </row>
    <row r="66" spans="1:15" ht="18.75" thickBot="1" x14ac:dyDescent="0.45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.75" thickTop="1" x14ac:dyDescent="0.4">
      <c r="A67" s="9"/>
      <c r="B67" s="9"/>
      <c r="C67" s="9"/>
      <c r="D67" s="17">
        <f t="shared" ref="D67:J67" si="14">+D66+D29</f>
        <v>0</v>
      </c>
      <c r="E67" s="38">
        <f t="shared" si="14"/>
        <v>0</v>
      </c>
      <c r="F67" s="38">
        <f t="shared" si="14"/>
        <v>-2.3283064365386963E-10</v>
      </c>
      <c r="G67" s="38">
        <f t="shared" si="14"/>
        <v>0</v>
      </c>
      <c r="H67" s="38">
        <f t="shared" si="14"/>
        <v>0</v>
      </c>
      <c r="I67" s="38">
        <f t="shared" si="14"/>
        <v>0</v>
      </c>
      <c r="J67" s="38">
        <f t="shared" si="14"/>
        <v>0</v>
      </c>
      <c r="K67" s="54" t="s">
        <v>79</v>
      </c>
      <c r="L67" s="40">
        <f>SUM(L6:L66)</f>
        <v>0</v>
      </c>
      <c r="M67" s="38">
        <f>+M66+M29</f>
        <v>0</v>
      </c>
    </row>
    <row r="68" spans="1:15" x14ac:dyDescent="0.4">
      <c r="A68" s="9"/>
      <c r="B68" s="9"/>
      <c r="C68" s="10"/>
      <c r="D68" s="10"/>
      <c r="E68" s="10"/>
    </row>
    <row r="69" spans="1:15" ht="18" customHeight="1" x14ac:dyDescent="0.4">
      <c r="A69" s="44" t="s">
        <v>3</v>
      </c>
      <c r="B69" s="44"/>
      <c r="C69" s="44"/>
      <c r="D69" s="44"/>
      <c r="E69" s="44"/>
    </row>
    <row r="70" spans="1:15" x14ac:dyDescent="0.4">
      <c r="A70" s="9" t="s">
        <v>39</v>
      </c>
      <c r="B70" s="9"/>
      <c r="C70" s="9"/>
      <c r="D70" s="11"/>
      <c r="E70" s="11"/>
    </row>
    <row r="71" spans="1:15" x14ac:dyDescent="0.4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5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5"/>
      <c r="M74" s="1">
        <f t="shared" si="1"/>
        <v>-3490019.18</v>
      </c>
      <c r="O74" s="4">
        <f>3490019.18+M74</f>
        <v>0</v>
      </c>
    </row>
    <row r="75" spans="1:15" x14ac:dyDescent="0.4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 x14ac:dyDescent="0.4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 x14ac:dyDescent="0.4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5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1"/>
    </row>
    <row r="82" spans="1:15" x14ac:dyDescent="0.4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69">
        <f>SUM(M78:M81)</f>
        <v>16126489.43</v>
      </c>
    </row>
    <row r="83" spans="1:15" x14ac:dyDescent="0.4">
      <c r="A83" s="9"/>
      <c r="B83" s="9"/>
      <c r="C83" s="9" t="s">
        <v>129</v>
      </c>
      <c r="D83" s="11"/>
      <c r="E83" s="78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 x14ac:dyDescent="0.4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 x14ac:dyDescent="0.4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9" t="s">
        <v>16</v>
      </c>
      <c r="B86" s="9"/>
      <c r="C86" s="9"/>
      <c r="D86" s="22">
        <v>89221.59</v>
      </c>
      <c r="E86" s="31">
        <f>4270251.98-300787.5</f>
        <v>3969464.4800000004</v>
      </c>
      <c r="F86" s="31">
        <v>0</v>
      </c>
      <c r="G86" s="31">
        <v>0</v>
      </c>
      <c r="H86" s="31">
        <v>0</v>
      </c>
      <c r="I86" s="31">
        <v>0</v>
      </c>
      <c r="J86" s="46">
        <f>+I86+H86+G86+F86+E86+D86</f>
        <v>4058686.0700000003</v>
      </c>
      <c r="M86" s="46">
        <f t="shared" si="16"/>
        <v>4058686.0700000003</v>
      </c>
    </row>
    <row r="87" spans="1:15" x14ac:dyDescent="0.4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 x14ac:dyDescent="0.4">
      <c r="A88" s="9" t="s">
        <v>37</v>
      </c>
      <c r="B88" s="9"/>
      <c r="C88" s="9"/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55" t="s">
        <v>123</v>
      </c>
      <c r="L88" s="1">
        <v>-525007.16</v>
      </c>
      <c r="M88" s="46">
        <f t="shared" si="16"/>
        <v>-525007.16</v>
      </c>
    </row>
    <row r="89" spans="1:15" ht="18.75" thickBot="1" x14ac:dyDescent="0.45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0">
        <f>SUM(M87:M88)</f>
        <v>-11463984.390000001</v>
      </c>
    </row>
    <row r="90" spans="1:15" ht="9.9499999999999993" customHeight="1" thickTop="1" x14ac:dyDescent="0.4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BS_Q3-67</vt:lpstr>
      <vt:lpstr>Changed-Conso</vt:lpstr>
      <vt:lpstr>Changed-Com</vt:lpstr>
      <vt:lpstr>PL_Q3-67</vt:lpstr>
      <vt:lpstr>CashFlow</vt:lpstr>
      <vt:lpstr>Equity</vt:lpstr>
      <vt:lpstr>Conso_Q150</vt:lpstr>
      <vt:lpstr>CashFlow!OLE_LINK3</vt:lpstr>
      <vt:lpstr>'BS_Q3-67'!Print_Area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'PL_Q3-67'!Print_Area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2024-11-07T05:39:38Z</cp:lastPrinted>
  <dcterms:created xsi:type="dcterms:W3CDTF">2003-04-30T06:44:25Z</dcterms:created>
  <dcterms:modified xsi:type="dcterms:W3CDTF">2024-11-08T11:43:01Z</dcterms:modified>
</cp:coreProperties>
</file>